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ong Term Insurance Stats/"/>
    </mc:Choice>
  </mc:AlternateContent>
  <xr:revisionPtr revIDLastSave="0" documentId="8_{AA9485CC-F1E2-459A-91E6-20FFFD9AC5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C10" i="13"/>
  <c r="B11" i="13"/>
  <c r="C11" i="13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F14" i="10" s="1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D10" i="7"/>
  <c r="D14" i="7" s="1"/>
  <c r="F10" i="7"/>
  <c r="I10" i="7"/>
  <c r="I14" i="7" s="1"/>
  <c r="E56" i="4" s="1"/>
  <c r="J10" i="7"/>
  <c r="K11" i="7"/>
  <c r="M11" i="7"/>
  <c r="N11" i="7"/>
  <c r="K12" i="7"/>
  <c r="M12" i="7"/>
  <c r="N12" i="7"/>
  <c r="K13" i="7"/>
  <c r="M13" i="7"/>
  <c r="N13" i="7"/>
  <c r="B14" i="7"/>
  <c r="F14" i="7"/>
  <c r="E58" i="4" s="1"/>
  <c r="C18" i="3" s="1"/>
  <c r="J14" i="7"/>
  <c r="K18" i="7"/>
  <c r="M18" i="7"/>
  <c r="N18" i="7"/>
  <c r="K19" i="7"/>
  <c r="M19" i="7"/>
  <c r="N19" i="7"/>
  <c r="K20" i="7"/>
  <c r="M20" i="7"/>
  <c r="N20" i="7"/>
  <c r="K21" i="7"/>
  <c r="M21" i="7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I18" i="6"/>
  <c r="E19" i="6"/>
  <c r="H19" i="6"/>
  <c r="I19" i="6" s="1"/>
  <c r="E20" i="6"/>
  <c r="H20" i="6"/>
  <c r="I20" i="6" s="1"/>
  <c r="E21" i="6"/>
  <c r="H21" i="6"/>
  <c r="I21" i="6" s="1"/>
  <c r="E22" i="6"/>
  <c r="H22" i="6"/>
  <c r="I22" i="6" s="1"/>
  <c r="C24" i="6"/>
  <c r="D24" i="6"/>
  <c r="F24" i="6"/>
  <c r="G24" i="6"/>
  <c r="H24" i="6" s="1"/>
  <c r="E25" i="6"/>
  <c r="H25" i="6"/>
  <c r="I25" i="6" s="1"/>
  <c r="E26" i="6"/>
  <c r="H26" i="6"/>
  <c r="E27" i="6"/>
  <c r="H27" i="6"/>
  <c r="I27" i="6" s="1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I40" i="6"/>
  <c r="C42" i="6"/>
  <c r="D42" i="6"/>
  <c r="E42" i="6" s="1"/>
  <c r="F42" i="6"/>
  <c r="G42" i="6"/>
  <c r="H42" i="6" s="1"/>
  <c r="E43" i="6"/>
  <c r="H43" i="6"/>
  <c r="I43" i="6" s="1"/>
  <c r="E44" i="6"/>
  <c r="H44" i="6"/>
  <c r="I44" i="6" s="1"/>
  <c r="E45" i="6"/>
  <c r="H45" i="6"/>
  <c r="I45" i="6" s="1"/>
  <c r="E46" i="6"/>
  <c r="H46" i="6"/>
  <c r="I46" i="6" s="1"/>
  <c r="E47" i="6"/>
  <c r="H47" i="6"/>
  <c r="I47" i="6" s="1"/>
  <c r="E48" i="6"/>
  <c r="H48" i="6"/>
  <c r="I48" i="6" s="1"/>
  <c r="E49" i="6"/>
  <c r="H49" i="6"/>
  <c r="I49" i="6" s="1"/>
  <c r="E50" i="6"/>
  <c r="H50" i="6"/>
  <c r="I50" i="6" s="1"/>
  <c r="E51" i="6"/>
  <c r="H51" i="6"/>
  <c r="I51" i="6" s="1"/>
  <c r="C53" i="6"/>
  <c r="D53" i="6"/>
  <c r="F53" i="6"/>
  <c r="G53" i="6"/>
  <c r="E54" i="6"/>
  <c r="H54" i="6"/>
  <c r="I54" i="6" s="1"/>
  <c r="E55" i="6"/>
  <c r="H55" i="6"/>
  <c r="E56" i="6"/>
  <c r="H56" i="6"/>
  <c r="I56" i="6" s="1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I67" i="6"/>
  <c r="E68" i="6"/>
  <c r="H68" i="6"/>
  <c r="I68" i="6" s="1"/>
  <c r="E69" i="6"/>
  <c r="H69" i="6"/>
  <c r="I69" i="6" s="1"/>
  <c r="E70" i="6"/>
  <c r="H70" i="6"/>
  <c r="I70" i="6" s="1"/>
  <c r="E71" i="6"/>
  <c r="H71" i="6"/>
  <c r="I71" i="6" s="1"/>
  <c r="E72" i="6"/>
  <c r="H72" i="6"/>
  <c r="E73" i="6"/>
  <c r="H73" i="6"/>
  <c r="I73" i="6" s="1"/>
  <c r="C75" i="6"/>
  <c r="D75" i="6"/>
  <c r="F75" i="6"/>
  <c r="G75" i="6"/>
  <c r="H75" i="6" s="1"/>
  <c r="E76" i="6"/>
  <c r="H76" i="6"/>
  <c r="I76" i="6" s="1"/>
  <c r="E77" i="6"/>
  <c r="H77" i="6"/>
  <c r="E78" i="6"/>
  <c r="H78" i="6"/>
  <c r="I78" i="6" s="1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57" i="4"/>
  <c r="F59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E20" i="5" l="1"/>
  <c r="E53" i="6"/>
  <c r="B13" i="13"/>
  <c r="O11" i="7"/>
  <c r="I94" i="6"/>
  <c r="I93" i="6"/>
  <c r="I92" i="6"/>
  <c r="H90" i="6"/>
  <c r="E90" i="6"/>
  <c r="I88" i="6"/>
  <c r="I87" i="6"/>
  <c r="I86" i="6"/>
  <c r="I85" i="6"/>
  <c r="H83" i="6"/>
  <c r="E83" i="6"/>
  <c r="E28" i="4" s="1"/>
  <c r="I81" i="6"/>
  <c r="I80" i="6"/>
  <c r="I79" i="6"/>
  <c r="I65" i="6"/>
  <c r="H64" i="6"/>
  <c r="I62" i="6"/>
  <c r="I61" i="6"/>
  <c r="I60" i="6"/>
  <c r="I59" i="6"/>
  <c r="I58" i="6"/>
  <c r="I57" i="6"/>
  <c r="I36" i="6"/>
  <c r="H35" i="6"/>
  <c r="E35" i="6"/>
  <c r="I33" i="6"/>
  <c r="I32" i="6"/>
  <c r="I31" i="6"/>
  <c r="I30" i="6"/>
  <c r="I29" i="6"/>
  <c r="I28" i="6"/>
  <c r="I38" i="6"/>
  <c r="I16" i="6"/>
  <c r="I15" i="6"/>
  <c r="E106" i="4"/>
  <c r="E118" i="4" s="1"/>
  <c r="F78" i="4"/>
  <c r="F44" i="4"/>
  <c r="E5" i="5"/>
  <c r="E35" i="5" s="1"/>
  <c r="I91" i="6"/>
  <c r="I90" i="6"/>
  <c r="I84" i="6"/>
  <c r="E75" i="6"/>
  <c r="I75" i="6" s="1"/>
  <c r="I77" i="6"/>
  <c r="I72" i="6"/>
  <c r="E64" i="6"/>
  <c r="I66" i="6"/>
  <c r="H53" i="6"/>
  <c r="I55" i="6"/>
  <c r="B4" i="6"/>
  <c r="I39" i="6"/>
  <c r="I37" i="6"/>
  <c r="I26" i="6"/>
  <c r="B9" i="6"/>
  <c r="B8" i="6"/>
  <c r="I17" i="6"/>
  <c r="E14" i="6"/>
  <c r="E21" i="4" s="1"/>
  <c r="B5" i="6"/>
  <c r="O21" i="7"/>
  <c r="O20" i="7"/>
  <c r="M10" i="7"/>
  <c r="M14" i="7" s="1"/>
  <c r="O19" i="7"/>
  <c r="K10" i="7"/>
  <c r="K14" i="7" s="1"/>
  <c r="O18" i="7"/>
  <c r="C17" i="3"/>
  <c r="O13" i="7"/>
  <c r="O12" i="7"/>
  <c r="AC10" i="8"/>
  <c r="P10" i="8"/>
  <c r="J10" i="9"/>
  <c r="H14" i="10"/>
  <c r="I13" i="10"/>
  <c r="C14" i="10"/>
  <c r="G14" i="10"/>
  <c r="E14" i="10"/>
  <c r="I12" i="10"/>
  <c r="D14" i="10"/>
  <c r="B14" i="10"/>
  <c r="I11" i="10"/>
  <c r="P10" i="11"/>
  <c r="J10" i="12"/>
  <c r="C13" i="13"/>
  <c r="E55" i="4"/>
  <c r="E59" i="4" s="1"/>
  <c r="E78" i="4" s="1"/>
  <c r="C19" i="3" s="1"/>
  <c r="N10" i="7"/>
  <c r="E25" i="4"/>
  <c r="E24" i="4"/>
  <c r="I42" i="6"/>
  <c r="I35" i="6"/>
  <c r="E23" i="4"/>
  <c r="E24" i="6"/>
  <c r="H14" i="6"/>
  <c r="F118" i="4"/>
  <c r="I53" i="6" l="1"/>
  <c r="E29" i="4"/>
  <c r="E26" i="4"/>
  <c r="I64" i="6"/>
  <c r="I83" i="6"/>
  <c r="F80" i="4"/>
  <c r="E27" i="4"/>
  <c r="B3" i="6"/>
  <c r="B7" i="6"/>
  <c r="I14" i="6"/>
  <c r="I14" i="10"/>
  <c r="O10" i="7"/>
  <c r="O14" i="7" s="1"/>
  <c r="N14" i="7"/>
  <c r="E16" i="4" s="1"/>
  <c r="E14" i="4" s="1"/>
  <c r="I24" i="6"/>
  <c r="E22" i="4"/>
  <c r="E20" i="4" l="1"/>
  <c r="E44" i="4" s="1"/>
  <c r="E80" i="4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<sst xmlns="http://schemas.openxmlformats.org/spreadsheetml/2006/main" count="554" uniqueCount="277">
  <si>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</si>
  <si>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</si>
  <si>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Lapses</t>
  </si>
  <si>
    <t>Surrenders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</si>
  <si>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</si>
  <si>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</si>
  <si>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</si>
  <si>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</si>
  <si>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</si>
  <si>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</si>
  <si>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</si>
  <si>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</si>
  <si>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</si>
  <si>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</si>
  <si>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</si>
  <si>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</si>
  <si>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</si>
  <si>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</si>
  <si>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</si>
  <si>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</si>
  <si>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</si>
  <si>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</si>
  <si>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</si>
  <si>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</si>
  <si>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</si>
  <si>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</si>
  <si>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</si>
  <si>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</si>
  <si>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</si>
  <si>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</si>
  <si>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</si>
  <si>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</si>
  <si>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</si>
  <si>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</si>
  <si>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</si>
  <si>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</si>
  <si>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</si>
  <si>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</si>
  <si>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</si>
  <si>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</si>
  <si>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</si>
  <si>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</si>
  <si>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</si>
  <si>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Year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</si>
  <si>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</si>
  <si>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</si>
  <si>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</si>
  <si>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</si>
  <si>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</si>
  <si>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</si>
  <si>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</si>
  <si>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</si>
  <si>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</si>
  <si>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</si>
  <si>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</si>
  <si>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</si>
  <si>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</si>
  <si>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</si>
  <si>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</si>
  <si>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</si>
  <si>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</si>
  <si>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</si>
  <si>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</si>
  <si>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</si>
  <si>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</si>
  <si>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</si>
  <si>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</si>
  <si>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</si>
  <si>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</si>
  <si>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</si>
  <si>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</si>
  <si>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</si>
  <si>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</si>
  <si>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</si>
  <si>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</si>
  <si>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</si>
  <si>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</si>
  <si>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</si>
  <si>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</si>
  <si>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</si>
  <si>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</si>
  <si>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</si>
  <si>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</si>
  <si>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</si>
  <si>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</si>
  <si>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</si>
  <si>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</si>
  <si>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</si>
  <si>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</si>
  <si>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</si>
  <si>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</si>
  <si>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</si>
  <si>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</si>
  <si>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</si>
  <si>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</si>
  <si>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</si>
  <si>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</si>
  <si>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</si>
  <si>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</si>
  <si>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</si>
  <si>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</si>
  <si>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</si>
  <si>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</si>
  <si>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</si>
  <si>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</si>
  <si>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</si>
  <si>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</si>
  <si>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</si>
  <si>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</si>
  <si>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</si>
  <si>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</si>
  <si>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</si>
  <si>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</si>
  <si>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</si>
  <si>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</si>
  <si>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</si>
  <si>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</si>
  <si>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</si>
  <si>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</si>
  <si>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</si>
  <si>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</si>
  <si>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</si>
  <si>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</si>
  <si>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</si>
  <si>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</si>
  <si>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</si>
  <si>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</si>
  <si>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</si>
  <si>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</si>
  <si>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</si>
  <si>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</si>
  <si>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</si>
  <si>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</si>
  <si>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</si>
  <si>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</si>
  <si>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</si>
  <si>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</si>
  <si>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</si>
  <si>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</si>
  <si>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</si>
  <si>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</si>
  <si>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</si>
  <si>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</si>
  <si>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</si>
  <si>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</si>
  <si>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</si>
  <si>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</si>
  <si>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</si>
  <si>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</si>
  <si>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</si>
  <si>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</si>
  <si>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</si>
  <si>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</si>
  <si>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</si>
  <si>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</si>
  <si>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</si>
  <si>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</si>
  <si>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</si>
  <si>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</si>
  <si>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</si>
  <si>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</si>
  <si>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</si>
  <si>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</si>
  <si>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</si>
  <si>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</si>
  <si>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</si>
  <si>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</si>
  <si>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</si>
  <si>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</si>
  <si>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</si>
  <si>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</si>
  <si>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</si>
  <si>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</si>
  <si>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</si>
  <si>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</si>
  <si>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</si>
  <si>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</si>
  <si>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</si>
  <si>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</si>
  <si>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</si>
  <si>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</si>
  <si>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</si>
  <si>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</si>
  <si>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</si>
  <si>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</si>
  <si>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</si>
  <si>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</si>
  <si>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</si>
  <si>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</si>
  <si>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</si>
  <si>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</si>
  <si>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</si>
  <si>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</si>
  <si>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</si>
  <si>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</si>
  <si>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</si>
  <si>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</si>
  <si>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</si>
  <si>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</si>
  <si>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</si>
  <si>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</si>
  <si>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</si>
  <si>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</si>
  <si>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</si>
  <si>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</si>
  <si>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</si>
  <si>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</si>
  <si>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</si>
  <si>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</si>
  <si>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</si>
  <si>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</si>
  <si>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</si>
  <si>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</si>
  <si>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</si>
  <si>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</si>
  <si>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</si>
  <si>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</si>
  <si>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</si>
  <si>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</si>
  <si>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</si>
  <si>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</si>
  <si>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</si>
  <si>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</si>
  <si>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</si>
  <si>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</si>
  <si>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</si>
  <si>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</si>
  <si>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Year</t>
  </si>
  <si>
    <t>Restatement</t>
  </si>
  <si>
    <t>Policies Expired</t>
  </si>
  <si>
    <t>Transfers i.t.o the Act</t>
  </si>
  <si>
    <t>Health Terminations</t>
  </si>
  <si>
    <t>Disability Terminations</t>
  </si>
  <si>
    <t>Death Claims</t>
  </si>
  <si>
    <t>New Policies during Year</t>
  </si>
  <si>
    <t>Number of Policies at Start of Year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</si>
  <si>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</si>
  <si>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</si>
  <si>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</si>
  <si>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</si>
  <si>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</si>
  <si>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Year</t>
  </si>
  <si>
    <t>Section 14 Transfers</t>
  </si>
  <si>
    <t>Transfers i.t.o. the Act</t>
  </si>
  <si>
    <t>Terminations</t>
  </si>
  <si>
    <t>New Schemes</t>
  </si>
  <si>
    <t>Number of Schemes at Start of Year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</si>
  <si>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</si>
  <si>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</si>
  <si>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</si>
  <si>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</si>
  <si>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</si>
  <si>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</si>
  <si>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</si>
  <si>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</si>
  <si>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</si>
  <si>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</si>
  <si>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</si>
  <si>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</si>
  <si>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</si>
  <si>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Year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</si>
  <si>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</si>
  <si>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</si>
  <si>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</si>
  <si>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</si>
  <si>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</si>
  <si>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Year</t>
  </si>
  <si>
    <t>Section M1.3: Number of Contracts - Inwards Reinsurance</t>
  </si>
  <si>
    <t>Premiums in Force at End of Year</t>
  </si>
  <si>
    <t>New Policies during Quarter</t>
  </si>
  <si>
    <t>Premiums in Force at Start of Year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</si>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</sst>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7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4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4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4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4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2" fillId="2" borderId="0" xfId="0" applyFont="1" applyFill="1"/>
    <xf numFmtId="15" fontId="18" fillId="2" borderId="0" xfId="0" applyNumberFormat="1" applyFont="1" applyFill="1" applyAlignment="1">
      <alignment horizontal="center"/>
    </xf>
    <xf numFmtId="15" fontId="44" fillId="2" borderId="1" xfId="0" applyNumberFormat="1" applyFont="1" applyFill="1" applyBorder="1"/>
    <xf numFmtId="15" fontId="16" fillId="2" borderId="1" xfId="0" applyNumberFormat="1" applyFont="1" applyFill="1" applyBorder="1" applyAlignment="1">
      <alignment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7265625" bestFit="1" customWidth="1"/>
  </cols>
  <sheetData>
    <row r="1" spans="1:3" ht="20.5" thickBot="1" x14ac:dyDescent="0.4">
      <c r="A1" s="2" t="s">
        <v>44</v>
      </c>
      <c r="B1" s="21"/>
      <c r="C1" s="20"/>
    </row>
    <row r="2" spans="1:3" ht="15" thickBot="1" x14ac:dyDescent="0.4">
      <c r="A2" s="17"/>
      <c r="B2" s="17"/>
      <c r="C2" s="19">
        <v>46022</v>
      </c>
    </row>
    <row r="3" spans="1:3" ht="20.5" thickBot="1" x14ac:dyDescent="0.4">
      <c r="A3" s="18"/>
      <c r="B3" s="17"/>
      <c r="C3" s="16" t="s">
        <v>43</v>
      </c>
    </row>
    <row r="4" spans="1:3" ht="15.5" x14ac:dyDescent="0.35">
      <c r="A4" s="8" t="s">
        <v>42</v>
      </c>
      <c r="B4" s="7"/>
      <c r="C4" s="15"/>
    </row>
    <row r="5" spans="1:3" x14ac:dyDescent="0.35">
      <c r="A5" s="5" t="s">
        <v>32</v>
      </c>
      <c r="B5" s="4"/>
      <c r="C5" s="14">
        <f>IF(ISERROR(C13/C22),0,C13/C22)</f>
        <v>5.7622178319279955</v>
      </c>
    </row>
    <row r="6" spans="1:3" x14ac:dyDescent="0.35">
      <c r="A6" s="5" t="s">
        <v>31</v>
      </c>
      <c r="B6" s="4"/>
      <c r="C6" s="14">
        <f>IF(ISERROR(C14/C23),0,C14/C23)</f>
        <v>1.7067951410416156</v>
      </c>
    </row>
    <row r="7" spans="1:3" x14ac:dyDescent="0.35">
      <c r="A7" s="9"/>
      <c r="B7" s="7"/>
      <c r="C7" s="6"/>
    </row>
    <row r="8" spans="1:3" ht="15.5" x14ac:dyDescent="0.35">
      <c r="A8" s="8" t="s">
        <v>41</v>
      </c>
      <c r="B8" s="7"/>
      <c r="C8" s="6"/>
    </row>
    <row r="9" spans="1:3" x14ac:dyDescent="0.35">
      <c r="A9" s="5" t="s">
        <v>30</v>
      </c>
      <c r="B9" s="4"/>
      <c r="C9" s="10">
        <v>5220534988.2747259</v>
      </c>
    </row>
    <row r="10" spans="1:3" x14ac:dyDescent="0.35">
      <c r="A10" s="5" t="s">
        <v>29</v>
      </c>
      <c r="B10" s="4"/>
      <c r="C10" s="10">
        <v>4850430252.0717993</v>
      </c>
    </row>
    <row r="11" spans="1:3" x14ac:dyDescent="0.35">
      <c r="A11" s="5" t="s">
        <v>40</v>
      </c>
      <c r="B11" s="4"/>
      <c r="C11" s="13">
        <f>C9-C10</f>
        <v>370104736.20292664</v>
      </c>
    </row>
    <row r="12" spans="1:3" x14ac:dyDescent="0.35">
      <c r="A12" s="12"/>
      <c r="B12" s="12"/>
      <c r="C12" s="11"/>
    </row>
    <row r="13" spans="1:3" x14ac:dyDescent="0.35">
      <c r="A13" s="5" t="s">
        <v>39</v>
      </c>
      <c r="B13" s="4"/>
      <c r="C13" s="3">
        <v>365434157.1169793</v>
      </c>
    </row>
    <row r="14" spans="1:3" x14ac:dyDescent="0.35">
      <c r="A14" s="5" t="s">
        <v>38</v>
      </c>
      <c r="B14" s="4"/>
      <c r="C14" s="3">
        <v>380477197.83194804</v>
      </c>
    </row>
    <row r="15" spans="1:3" x14ac:dyDescent="0.35">
      <c r="A15" s="9"/>
      <c r="B15" s="7"/>
      <c r="C15" s="6"/>
    </row>
    <row r="16" spans="1:3" ht="15.5" x14ac:dyDescent="0.35">
      <c r="A16" s="8" t="s">
        <v>37</v>
      </c>
      <c r="B16" s="7"/>
      <c r="C16" s="6"/>
    </row>
    <row r="17" spans="1:3" x14ac:dyDescent="0.35">
      <c r="A17" s="5" t="s">
        <v>36</v>
      </c>
      <c r="B17" s="4"/>
      <c r="C17" s="10">
        <f>'OF2'!E52+'OF2'!E53+'OF2'!E56+'OF2'!E57</f>
        <v>4525548639.2058258</v>
      </c>
    </row>
    <row r="18" spans="1:3" x14ac:dyDescent="0.35">
      <c r="A18" s="5" t="s">
        <v>35</v>
      </c>
      <c r="B18" s="4"/>
      <c r="C18" s="10">
        <f>'OF2'!E54+'OF2'!E58</f>
        <v>82533743.492818296</v>
      </c>
    </row>
    <row r="19" spans="1:3" x14ac:dyDescent="0.35">
      <c r="A19" s="5" t="s">
        <v>34</v>
      </c>
      <c r="B19" s="4"/>
      <c r="C19" s="10">
        <f>'OF2'!E78-'OF2'!E59</f>
        <v>239703380.43269825</v>
      </c>
    </row>
    <row r="20" spans="1:3" x14ac:dyDescent="0.35">
      <c r="A20" s="9"/>
      <c r="B20" s="7"/>
      <c r="C20" s="6"/>
    </row>
    <row r="21" spans="1:3" ht="15.5" x14ac:dyDescent="0.35">
      <c r="A21" s="8" t="s">
        <v>33</v>
      </c>
      <c r="B21" s="7"/>
      <c r="C21" s="6"/>
    </row>
    <row r="22" spans="1:3" x14ac:dyDescent="0.35">
      <c r="A22" s="5" t="s">
        <v>32</v>
      </c>
      <c r="B22" s="4"/>
      <c r="C22" s="3">
        <v>63419011.182141952</v>
      </c>
    </row>
    <row r="23" spans="1:3" x14ac:dyDescent="0.35">
      <c r="A23" s="5" t="s">
        <v>31</v>
      </c>
      <c r="B23" s="4"/>
      <c r="C23" s="3">
        <v>222919077.21260095</v>
      </c>
    </row>
  </sheetData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265625" defaultRowHeight="14.5" x14ac:dyDescent="0.35"/>
  <cols>
    <col min="1" max="1" width="64.81640625" bestFit="1" customWidth="1"/>
    <col min="2" max="2" width="20.7265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34" bestFit="1" customWidth="1"/>
    <col min="8" max="8" width="10.81640625" bestFit="1" customWidth="1"/>
    <col min="9" max="9" width="14.54296875" bestFit="1" customWidth="1"/>
    <col min="10" max="10" width="20.7265625" bestFit="1" customWidth="1"/>
  </cols>
  <sheetData>
    <row r="1" spans="1:11" ht="20.5" thickBot="1" x14ac:dyDescent="0.45">
      <c r="A1" s="2" t="s">
        <v>274</v>
      </c>
      <c r="B1" s="185">
        <v>46022</v>
      </c>
      <c r="C1" s="158"/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187" t="s">
        <v>273</v>
      </c>
      <c r="C3" s="188"/>
      <c r="D3" s="188"/>
      <c r="E3" s="188"/>
      <c r="F3" s="188"/>
      <c r="G3" s="188"/>
      <c r="H3" s="188"/>
      <c r="I3" s="188"/>
      <c r="J3" s="189"/>
      <c r="K3" s="83"/>
    </row>
    <row r="4" spans="1:11" ht="38.25" customHeight="1" thickBot="1" x14ac:dyDescent="0.4">
      <c r="A4" s="77"/>
      <c r="B4" s="156" t="s">
        <v>270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139</v>
      </c>
      <c r="I4" s="155" t="s">
        <v>228</v>
      </c>
      <c r="J4" s="154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200</v>
      </c>
      <c r="B8" s="150"/>
      <c r="C8" s="150"/>
      <c r="D8" s="150"/>
      <c r="E8" s="150"/>
      <c r="F8" s="150"/>
      <c r="G8" s="150"/>
      <c r="H8" s="150"/>
      <c r="I8" s="150"/>
      <c r="J8" s="149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1" t="s">
        <v>196</v>
      </c>
      <c r="B10" s="146">
        <f t="shared" ref="B10:I10" si="0">SUM(B14:B29)</f>
        <v>50530528.241114527</v>
      </c>
      <c r="C10" s="146">
        <f t="shared" si="0"/>
        <v>60425360.550352901</v>
      </c>
      <c r="D10" s="146">
        <f t="shared" si="0"/>
        <v>56822997.92730695</v>
      </c>
      <c r="E10" s="146">
        <f t="shared" si="0"/>
        <v>0</v>
      </c>
      <c r="F10" s="146">
        <f t="shared" si="0"/>
        <v>74955.452279999794</v>
      </c>
      <c r="G10" s="146">
        <f t="shared" si="0"/>
        <v>2714702.9739853269</v>
      </c>
      <c r="H10" s="146">
        <f t="shared" si="0"/>
        <v>-159253.41234852173</v>
      </c>
      <c r="I10" s="146">
        <f t="shared" si="0"/>
        <v>-2319990.4617002527</v>
      </c>
      <c r="J10" s="160">
        <f>B10+C10-D10+E10+F10+G10+H10+I10</f>
        <v>54443305.41637703</v>
      </c>
      <c r="K10" s="83"/>
    </row>
    <row r="11" spans="1:11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  <c r="K11" s="83"/>
    </row>
    <row r="12" spans="1:11" ht="20.5" thickBot="1" x14ac:dyDescent="0.4">
      <c r="A12" s="129" t="s">
        <v>196</v>
      </c>
      <c r="B12" s="163"/>
      <c r="C12" s="163"/>
      <c r="D12" s="163"/>
      <c r="E12" s="163"/>
      <c r="F12" s="163"/>
      <c r="G12" s="163"/>
      <c r="H12" s="163"/>
      <c r="I12" s="163"/>
      <c r="J12" s="162"/>
      <c r="K12" s="83"/>
    </row>
    <row r="13" spans="1:11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  <c r="K13" s="83"/>
    </row>
    <row r="14" spans="1:11" x14ac:dyDescent="0.35">
      <c r="A14" s="126" t="s">
        <v>226</v>
      </c>
      <c r="B14" s="147"/>
      <c r="C14" s="147"/>
      <c r="D14" s="147"/>
      <c r="E14" s="147"/>
      <c r="F14" s="147"/>
      <c r="G14" s="147"/>
      <c r="H14" s="147"/>
      <c r="I14" s="147"/>
      <c r="J14" s="147"/>
      <c r="K14" s="83"/>
    </row>
    <row r="15" spans="1:11" x14ac:dyDescent="0.35">
      <c r="A15" s="126" t="s">
        <v>225</v>
      </c>
      <c r="B15" s="147"/>
      <c r="C15" s="147"/>
      <c r="D15" s="147"/>
      <c r="E15" s="147"/>
      <c r="F15" s="147"/>
      <c r="G15" s="147"/>
      <c r="H15" s="147"/>
      <c r="I15" s="147"/>
      <c r="J15" s="147"/>
      <c r="K15" s="83"/>
    </row>
    <row r="16" spans="1:11" x14ac:dyDescent="0.35">
      <c r="A16" s="126" t="s">
        <v>224</v>
      </c>
      <c r="B16" s="124">
        <v>23849600.181411471</v>
      </c>
      <c r="C16" s="124">
        <v>4349749.0614168299</v>
      </c>
      <c r="D16" s="124">
        <v>4258977.9022526406</v>
      </c>
      <c r="E16" s="124">
        <v>0</v>
      </c>
      <c r="F16" s="124">
        <v>3</v>
      </c>
      <c r="G16" s="124">
        <v>793952.10285895877</v>
      </c>
      <c r="H16" s="124">
        <v>-1141596.2809281</v>
      </c>
      <c r="I16" s="124">
        <v>-297333.33646088664</v>
      </c>
      <c r="J16" s="160">
        <f>B16+C16-D16+E16+F16+G16+H16+I16</f>
        <v>23295396.826045629</v>
      </c>
      <c r="K16" s="83"/>
    </row>
    <row r="17" spans="1:11" x14ac:dyDescent="0.35">
      <c r="A17" s="126" t="s">
        <v>223</v>
      </c>
      <c r="B17" s="147"/>
      <c r="C17" s="147"/>
      <c r="D17" s="147"/>
      <c r="E17" s="147"/>
      <c r="F17" s="147"/>
      <c r="G17" s="147"/>
      <c r="H17" s="147"/>
      <c r="I17" s="147"/>
      <c r="J17" s="147"/>
      <c r="K17" s="83"/>
    </row>
    <row r="18" spans="1:11" x14ac:dyDescent="0.35">
      <c r="A18" s="126" t="s">
        <v>222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83"/>
    </row>
    <row r="19" spans="1:11" x14ac:dyDescent="0.35">
      <c r="A19" s="126" t="s">
        <v>221</v>
      </c>
      <c r="B19" s="124">
        <v>40939.549209999997</v>
      </c>
      <c r="C19" s="124">
        <v>0</v>
      </c>
      <c r="D19" s="124">
        <v>-0.37739999999996598</v>
      </c>
      <c r="E19" s="124">
        <v>0</v>
      </c>
      <c r="F19" s="124">
        <v>0.27335999999999999</v>
      </c>
      <c r="G19" s="124">
        <v>-14.776930000000013</v>
      </c>
      <c r="H19" s="124">
        <v>-40763.233619999941</v>
      </c>
      <c r="I19" s="124">
        <v>-0.16450000005700399</v>
      </c>
      <c r="J19" s="160">
        <f>B19+C19-D19+E19+F19+G19+H19+I19</f>
        <v>162.02491999999634</v>
      </c>
      <c r="K19" s="83"/>
    </row>
    <row r="20" spans="1:11" x14ac:dyDescent="0.35">
      <c r="A20" s="126" t="s">
        <v>220</v>
      </c>
      <c r="B20" s="147"/>
      <c r="C20" s="147"/>
      <c r="D20" s="147"/>
      <c r="E20" s="147"/>
      <c r="F20" s="147"/>
      <c r="G20" s="147"/>
      <c r="H20" s="147"/>
      <c r="I20" s="147"/>
      <c r="J20" s="147"/>
      <c r="K20" s="83"/>
    </row>
    <row r="21" spans="1:11" x14ac:dyDescent="0.35">
      <c r="A21" s="126" t="s">
        <v>219</v>
      </c>
      <c r="B21" s="147"/>
      <c r="C21" s="147"/>
      <c r="D21" s="147"/>
      <c r="E21" s="147"/>
      <c r="F21" s="147"/>
      <c r="G21" s="147"/>
      <c r="H21" s="147"/>
      <c r="I21" s="147"/>
      <c r="J21" s="147"/>
      <c r="K21" s="83"/>
    </row>
    <row r="22" spans="1:11" x14ac:dyDescent="0.35">
      <c r="A22" s="126" t="s">
        <v>218</v>
      </c>
      <c r="B22" s="124">
        <v>2496405.9869704093</v>
      </c>
      <c r="C22" s="124">
        <v>526440.87398189539</v>
      </c>
      <c r="D22" s="124">
        <v>122457.67441260538</v>
      </c>
      <c r="E22" s="124">
        <v>0</v>
      </c>
      <c r="F22" s="124">
        <v>0</v>
      </c>
      <c r="G22" s="124">
        <v>50926.291105205863</v>
      </c>
      <c r="H22" s="124">
        <v>1203154.7555161228</v>
      </c>
      <c r="I22" s="124">
        <v>-1515477.4111434096</v>
      </c>
      <c r="J22" s="160">
        <f>B22+C22-D22+E22+F22+G22+H22+I22</f>
        <v>2638992.822017618</v>
      </c>
      <c r="K22" s="83"/>
    </row>
    <row r="23" spans="1:11" x14ac:dyDescent="0.35">
      <c r="A23" s="126" t="s">
        <v>195</v>
      </c>
      <c r="B23" s="124">
        <v>410098.75809600001</v>
      </c>
      <c r="C23" s="124">
        <v>0</v>
      </c>
      <c r="D23" s="124">
        <v>0</v>
      </c>
      <c r="E23" s="124">
        <v>0</v>
      </c>
      <c r="F23" s="124">
        <v>0</v>
      </c>
      <c r="G23" s="124">
        <v>-17.759138000000526</v>
      </c>
      <c r="H23" s="124">
        <v>0</v>
      </c>
      <c r="I23" s="124">
        <v>1.0326540000000932</v>
      </c>
      <c r="J23" s="160">
        <f>B23+C23-D23+E23+F23+G23+H23+I23</f>
        <v>410082.03161199996</v>
      </c>
      <c r="K23" s="83"/>
    </row>
    <row r="24" spans="1:11" x14ac:dyDescent="0.35">
      <c r="A24" s="126" t="s">
        <v>217</v>
      </c>
      <c r="B24" s="147"/>
      <c r="C24" s="147"/>
      <c r="D24" s="147"/>
      <c r="E24" s="147"/>
      <c r="F24" s="147"/>
      <c r="G24" s="147"/>
      <c r="H24" s="147"/>
      <c r="I24" s="147"/>
      <c r="J24" s="147"/>
      <c r="K24" s="83"/>
    </row>
    <row r="25" spans="1:11" x14ac:dyDescent="0.35">
      <c r="A25" s="126" t="s">
        <v>216</v>
      </c>
      <c r="B25" s="147"/>
      <c r="C25" s="147"/>
      <c r="D25" s="147"/>
      <c r="E25" s="147"/>
      <c r="F25" s="147"/>
      <c r="G25" s="147"/>
      <c r="H25" s="147"/>
      <c r="I25" s="147"/>
      <c r="J25" s="147"/>
      <c r="K25" s="83"/>
    </row>
    <row r="26" spans="1:11" x14ac:dyDescent="0.35">
      <c r="A26" s="126" t="s">
        <v>215</v>
      </c>
      <c r="B26" s="124">
        <v>23733483.765426643</v>
      </c>
      <c r="C26" s="124">
        <v>55549170.614954174</v>
      </c>
      <c r="D26" s="124">
        <v>52441562.728041701</v>
      </c>
      <c r="E26" s="124">
        <v>0</v>
      </c>
      <c r="F26" s="124">
        <v>74952.178919999787</v>
      </c>
      <c r="G26" s="124">
        <v>1869857.1160891624</v>
      </c>
      <c r="H26" s="124">
        <v>-180048.65331654469</v>
      </c>
      <c r="I26" s="124">
        <v>-507180.58224995638</v>
      </c>
      <c r="J26" s="160">
        <f>B26+C26-D26+E26+F26+G26+H26+I26</f>
        <v>28098671.711781766</v>
      </c>
      <c r="K26" s="83"/>
    </row>
    <row r="27" spans="1:11" x14ac:dyDescent="0.35">
      <c r="A27" s="126" t="s">
        <v>214</v>
      </c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11" x14ac:dyDescent="0.35">
      <c r="A28" s="126" t="s">
        <v>213</v>
      </c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11" x14ac:dyDescent="0.35">
      <c r="A29" s="126" t="s">
        <v>212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4.5" x14ac:dyDescent="0.35"/>
  <cols>
    <col min="1" max="1" width="85.81640625" bestFit="1" customWidth="1"/>
    <col min="2" max="3" width="12.453125" bestFit="1" customWidth="1"/>
  </cols>
  <sheetData>
    <row r="1" spans="1:4" ht="20.5" thickBot="1" x14ac:dyDescent="0.45">
      <c r="A1" s="178" t="s">
        <v>275</v>
      </c>
      <c r="B1" s="96"/>
      <c r="C1" s="96"/>
      <c r="D1" s="96"/>
    </row>
    <row r="2" spans="1:4" ht="20" x14ac:dyDescent="0.4">
      <c r="A2" s="183"/>
      <c r="B2" s="77"/>
      <c r="C2" s="77"/>
      <c r="D2" s="77"/>
    </row>
    <row r="3" spans="1:4" ht="15" thickBot="1" x14ac:dyDescent="0.4">
      <c r="A3" s="77"/>
      <c r="B3" s="184">
        <v>46022</v>
      </c>
      <c r="C3" s="184">
        <v>46022</v>
      </c>
      <c r="D3" s="77"/>
    </row>
    <row r="4" spans="1:4" x14ac:dyDescent="0.35">
      <c r="A4" s="77"/>
      <c r="B4" s="182" t="s">
        <v>203</v>
      </c>
      <c r="C4" s="181" t="s">
        <v>201</v>
      </c>
      <c r="D4" s="77"/>
    </row>
    <row r="5" spans="1:4" ht="15" thickBot="1" x14ac:dyDescent="0.4">
      <c r="A5" s="77"/>
      <c r="B5" s="141" t="s">
        <v>43</v>
      </c>
      <c r="C5" s="140" t="s">
        <v>43</v>
      </c>
      <c r="D5" s="77"/>
    </row>
    <row r="6" spans="1:4" ht="15" thickBot="1" x14ac:dyDescent="0.4">
      <c r="A6" s="170"/>
      <c r="B6" s="169"/>
      <c r="C6" s="169"/>
      <c r="D6" s="77"/>
    </row>
    <row r="7" spans="1:4" ht="20.5" thickBot="1" x14ac:dyDescent="0.4">
      <c r="A7" s="168" t="s">
        <v>200</v>
      </c>
      <c r="B7" s="135"/>
      <c r="C7" s="180"/>
      <c r="D7" s="77"/>
    </row>
    <row r="8" spans="1:4" x14ac:dyDescent="0.35">
      <c r="A8" s="170"/>
      <c r="B8" s="169"/>
      <c r="C8" s="169"/>
      <c r="D8" s="77"/>
    </row>
    <row r="9" spans="1:4" x14ac:dyDescent="0.35">
      <c r="A9" s="170"/>
      <c r="B9" s="169"/>
      <c r="C9" s="169"/>
      <c r="D9" s="77"/>
    </row>
    <row r="10" spans="1:4" x14ac:dyDescent="0.35">
      <c r="A10" s="134" t="s">
        <v>199</v>
      </c>
      <c r="B10" s="165">
        <f>SUM(B18:B29)</f>
        <v>7713632.3465080867</v>
      </c>
      <c r="C10" s="165">
        <f>SUM(C18:C29)</f>
        <v>7388107.1344705438</v>
      </c>
      <c r="D10" s="77"/>
    </row>
    <row r="11" spans="1:4" x14ac:dyDescent="0.35">
      <c r="A11" s="134" t="s">
        <v>198</v>
      </c>
      <c r="B11" s="165">
        <f>SUM(B33:B44)</f>
        <v>2549029.12</v>
      </c>
      <c r="C11" s="165">
        <f>SUM(C33:C44)</f>
        <v>2410085.2179999999</v>
      </c>
      <c r="D11" s="77"/>
    </row>
    <row r="12" spans="1:4" x14ac:dyDescent="0.35">
      <c r="A12" s="134" t="s">
        <v>197</v>
      </c>
      <c r="B12" s="165">
        <f>SUM(B48:B59)</f>
        <v>248834.76085911324</v>
      </c>
      <c r="C12" s="165">
        <f>SUM(C48:C59)</f>
        <v>221697.14788705087</v>
      </c>
      <c r="D12" s="77"/>
    </row>
    <row r="13" spans="1:4" x14ac:dyDescent="0.35">
      <c r="A13" s="172" t="s">
        <v>0</v>
      </c>
      <c r="B13" s="171">
        <f>SUM(B10:B12)</f>
        <v>10511496.2273672</v>
      </c>
      <c r="C13" s="171">
        <f>SUM(C10:C12)</f>
        <v>10019889.500357594</v>
      </c>
      <c r="D13" s="77"/>
    </row>
    <row r="14" spans="1:4" x14ac:dyDescent="0.35">
      <c r="A14" s="170"/>
      <c r="B14" s="169"/>
      <c r="C14" s="169"/>
      <c r="D14" s="77"/>
    </row>
    <row r="15" spans="1:4" ht="15" thickBot="1" x14ac:dyDescent="0.4">
      <c r="A15" s="170"/>
      <c r="B15" s="169"/>
      <c r="C15" s="169"/>
      <c r="D15" s="77"/>
    </row>
    <row r="16" spans="1:4" ht="20.5" thickBot="1" x14ac:dyDescent="0.4">
      <c r="A16" s="168" t="s">
        <v>199</v>
      </c>
      <c r="B16" s="135"/>
      <c r="C16" s="180"/>
      <c r="D16" s="77"/>
    </row>
    <row r="17" spans="1:4" x14ac:dyDescent="0.35">
      <c r="A17" s="166"/>
      <c r="B17" s="138"/>
      <c r="C17" s="138"/>
      <c r="D17" s="77"/>
    </row>
    <row r="18" spans="1:4" x14ac:dyDescent="0.35">
      <c r="A18" s="126" t="s">
        <v>259</v>
      </c>
      <c r="B18" s="124">
        <v>600817.69566541014</v>
      </c>
      <c r="C18" s="124">
        <v>375035.81714018999</v>
      </c>
      <c r="D18" s="77"/>
    </row>
    <row r="19" spans="1:4" x14ac:dyDescent="0.35">
      <c r="A19" s="126" t="s">
        <v>258</v>
      </c>
      <c r="B19" s="124">
        <v>0</v>
      </c>
      <c r="C19" s="124">
        <v>0</v>
      </c>
      <c r="D19" s="77"/>
    </row>
    <row r="20" spans="1:4" x14ac:dyDescent="0.35">
      <c r="A20" s="126" t="s">
        <v>257</v>
      </c>
      <c r="B20" s="124">
        <v>0</v>
      </c>
      <c r="C20" s="124">
        <v>0</v>
      </c>
      <c r="D20" s="77"/>
    </row>
    <row r="21" spans="1:4" x14ac:dyDescent="0.35">
      <c r="A21" s="126" t="s">
        <v>256</v>
      </c>
      <c r="B21" s="124">
        <v>397951.63241296477</v>
      </c>
      <c r="C21" s="124">
        <v>298222.75875400001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7980.8977997114598</v>
      </c>
      <c r="C23" s="124">
        <v>7966.4379463538407</v>
      </c>
      <c r="D23" s="77"/>
    </row>
    <row r="24" spans="1:4" x14ac:dyDescent="0.35">
      <c r="A24" s="126" t="s">
        <v>253</v>
      </c>
      <c r="B24" s="124">
        <v>0</v>
      </c>
      <c r="C24" s="124">
        <v>0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6181.1149699999996</v>
      </c>
      <c r="C26" s="124">
        <v>6181.1149699999996</v>
      </c>
      <c r="D26" s="77"/>
    </row>
    <row r="27" spans="1:4" x14ac:dyDescent="0.35">
      <c r="A27" s="126" t="s">
        <v>250</v>
      </c>
      <c r="B27" s="124">
        <v>6527155.8692899998</v>
      </c>
      <c r="C27" s="124">
        <v>6527155.8692899998</v>
      </c>
      <c r="D27" s="77"/>
    </row>
    <row r="28" spans="1:4" x14ac:dyDescent="0.35">
      <c r="A28" s="126" t="s">
        <v>249</v>
      </c>
      <c r="B28" s="124">
        <v>173545.13636999999</v>
      </c>
      <c r="C28" s="124">
        <v>173545.13636999999</v>
      </c>
      <c r="D28" s="77"/>
    </row>
    <row r="29" spans="1:4" x14ac:dyDescent="0.35">
      <c r="A29" s="126" t="s">
        <v>139</v>
      </c>
      <c r="B29" s="124">
        <v>0</v>
      </c>
      <c r="C29" s="124">
        <v>0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8" t="s">
        <v>198</v>
      </c>
      <c r="B31" s="135"/>
      <c r="C31" s="180"/>
      <c r="D31" s="77"/>
    </row>
    <row r="32" spans="1:4" x14ac:dyDescent="0.35">
      <c r="A32" s="166"/>
      <c r="B32" s="138"/>
      <c r="C32" s="138"/>
      <c r="D32" s="77"/>
    </row>
    <row r="33" spans="1:4" x14ac:dyDescent="0.35">
      <c r="A33" s="126" t="s">
        <v>259</v>
      </c>
      <c r="B33" s="124">
        <v>0</v>
      </c>
      <c r="C33" s="124">
        <v>0</v>
      </c>
      <c r="D33" s="77"/>
    </row>
    <row r="34" spans="1:4" x14ac:dyDescent="0.35">
      <c r="A34" s="126" t="s">
        <v>258</v>
      </c>
      <c r="B34" s="124">
        <v>0</v>
      </c>
      <c r="C34" s="124">
        <v>0</v>
      </c>
      <c r="D34" s="77"/>
    </row>
    <row r="35" spans="1:4" x14ac:dyDescent="0.35">
      <c r="A35" s="126" t="s">
        <v>257</v>
      </c>
      <c r="B35" s="124">
        <v>0</v>
      </c>
      <c r="C35" s="124">
        <v>0</v>
      </c>
      <c r="D35" s="77"/>
    </row>
    <row r="36" spans="1:4" x14ac:dyDescent="0.35">
      <c r="A36" s="126" t="s">
        <v>256</v>
      </c>
      <c r="B36" s="124">
        <v>751710.12</v>
      </c>
      <c r="C36" s="124">
        <v>612766.21799999999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0</v>
      </c>
      <c r="C38" s="124">
        <v>0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1797319</v>
      </c>
      <c r="C42" s="124">
        <v>1797319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139</v>
      </c>
      <c r="B44" s="124">
        <v>0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8" t="s">
        <v>197</v>
      </c>
      <c r="B46" s="135"/>
      <c r="C46" s="180"/>
      <c r="D46" s="77"/>
    </row>
    <row r="47" spans="1:4" x14ac:dyDescent="0.35">
      <c r="A47" s="166"/>
      <c r="B47" s="138"/>
      <c r="C47" s="138"/>
      <c r="D47" s="77"/>
    </row>
    <row r="48" spans="1:4" x14ac:dyDescent="0.35">
      <c r="A48" s="126" t="s">
        <v>259</v>
      </c>
      <c r="B48" s="124">
        <v>29000.122444537232</v>
      </c>
      <c r="C48" s="124">
        <v>25303.670868984002</v>
      </c>
      <c r="D48" s="77"/>
    </row>
    <row r="49" spans="1:4" x14ac:dyDescent="0.35">
      <c r="A49" s="126" t="s">
        <v>258</v>
      </c>
      <c r="B49" s="124">
        <v>0</v>
      </c>
      <c r="C49" s="124">
        <v>0</v>
      </c>
      <c r="D49" s="77"/>
    </row>
    <row r="50" spans="1:4" x14ac:dyDescent="0.35">
      <c r="A50" s="126" t="s">
        <v>257</v>
      </c>
      <c r="B50" s="124">
        <v>0</v>
      </c>
      <c r="C50" s="124">
        <v>0</v>
      </c>
      <c r="D50" s="77"/>
    </row>
    <row r="51" spans="1:4" x14ac:dyDescent="0.35">
      <c r="A51" s="126" t="s">
        <v>256</v>
      </c>
      <c r="B51" s="124">
        <v>0</v>
      </c>
      <c r="C51" s="124">
        <v>0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219834.63841457601</v>
      </c>
      <c r="C53" s="124">
        <v>196393.47701806689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139</v>
      </c>
      <c r="B59" s="124">
        <v>0</v>
      </c>
      <c r="C59" s="124">
        <v>0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5" width="15.453125" bestFit="1" customWidth="1"/>
    <col min="6" max="6" width="17.1796875" bestFit="1" customWidth="1"/>
  </cols>
  <sheetData>
    <row r="1" spans="1:7" ht="20.5" thickBot="1" x14ac:dyDescent="0.4">
      <c r="A1" s="2" t="s">
        <v>127</v>
      </c>
      <c r="B1" s="21"/>
      <c r="C1" s="21"/>
      <c r="D1" s="21"/>
      <c r="E1" s="21"/>
      <c r="F1" s="20"/>
      <c r="G1" s="21"/>
    </row>
    <row r="2" spans="1:7" ht="18" x14ac:dyDescent="0.35">
      <c r="A2" s="75"/>
      <c r="B2" s="17"/>
      <c r="C2" s="17"/>
      <c r="D2" s="17"/>
      <c r="E2" s="74"/>
      <c r="F2" s="73"/>
      <c r="G2" s="17"/>
    </row>
    <row r="3" spans="1:7" ht="20" x14ac:dyDescent="0.35">
      <c r="A3" s="1" t="s">
        <v>126</v>
      </c>
      <c r="B3" s="17"/>
      <c r="C3" s="17"/>
      <c r="D3" s="17"/>
      <c r="E3" s="17"/>
      <c r="F3" s="17"/>
      <c r="G3" s="17"/>
    </row>
    <row r="4" spans="1:7" ht="15" thickBot="1" x14ac:dyDescent="0.4">
      <c r="A4" s="17"/>
      <c r="B4" s="17"/>
      <c r="C4" s="17"/>
      <c r="D4" s="17"/>
      <c r="E4" s="190">
        <v>46022</v>
      </c>
      <c r="F4" s="190"/>
      <c r="G4" s="17"/>
    </row>
    <row r="5" spans="1:7" ht="15" customHeight="1" x14ac:dyDescent="0.35">
      <c r="A5" s="193" t="s">
        <v>125</v>
      </c>
      <c r="B5" s="17"/>
      <c r="C5" s="193" t="s">
        <v>73</v>
      </c>
      <c r="D5" s="17"/>
      <c r="E5" s="195" t="s">
        <v>43</v>
      </c>
      <c r="F5" s="196"/>
      <c r="G5" s="17"/>
    </row>
    <row r="6" spans="1:7" ht="15" thickBot="1" x14ac:dyDescent="0.4">
      <c r="A6" s="194"/>
      <c r="B6" s="17"/>
      <c r="C6" s="194"/>
      <c r="D6" s="17"/>
      <c r="E6" s="48" t="s">
        <v>72</v>
      </c>
      <c r="F6" s="47" t="s">
        <v>71</v>
      </c>
      <c r="G6" s="17"/>
    </row>
    <row r="7" spans="1:7" x14ac:dyDescent="0.35">
      <c r="A7" s="72"/>
      <c r="B7" s="17"/>
      <c r="C7" s="71"/>
      <c r="D7" s="17"/>
      <c r="E7" s="67"/>
      <c r="F7" s="67"/>
      <c r="G7" s="17"/>
    </row>
    <row r="8" spans="1:7" x14ac:dyDescent="0.35">
      <c r="A8" s="60" t="s">
        <v>124</v>
      </c>
      <c r="B8" s="30"/>
      <c r="C8" s="59"/>
      <c r="D8" s="30"/>
      <c r="E8" s="63"/>
      <c r="F8" s="41">
        <v>905171.30273</v>
      </c>
      <c r="G8" s="17"/>
    </row>
    <row r="9" spans="1:7" x14ac:dyDescent="0.35">
      <c r="A9" s="60" t="s">
        <v>123</v>
      </c>
      <c r="B9" s="30"/>
      <c r="C9" s="59"/>
      <c r="D9" s="30"/>
      <c r="E9" s="41">
        <v>420537.67508999998</v>
      </c>
      <c r="F9" s="41">
        <v>12939957.67132937</v>
      </c>
      <c r="G9" s="17"/>
    </row>
    <row r="10" spans="1:7" x14ac:dyDescent="0.35">
      <c r="A10" s="60" t="s">
        <v>122</v>
      </c>
      <c r="B10" s="30"/>
      <c r="C10" s="59"/>
      <c r="D10" s="30"/>
      <c r="E10" s="41">
        <v>2319138.8466105717</v>
      </c>
      <c r="F10" s="41">
        <v>2403344.9573569987</v>
      </c>
      <c r="G10" s="17"/>
    </row>
    <row r="11" spans="1:7" x14ac:dyDescent="0.35">
      <c r="A11" s="60" t="s">
        <v>121</v>
      </c>
      <c r="B11" s="30"/>
      <c r="C11" s="59"/>
      <c r="D11" s="30"/>
      <c r="E11" s="70">
        <v>5640693.899105439</v>
      </c>
      <c r="F11" s="41">
        <v>5640693.899105439</v>
      </c>
      <c r="G11" s="17"/>
    </row>
    <row r="12" spans="1:7" x14ac:dyDescent="0.35">
      <c r="A12" s="60" t="s">
        <v>120</v>
      </c>
      <c r="B12" s="30"/>
      <c r="C12" s="59"/>
      <c r="D12" s="30"/>
      <c r="E12" s="69"/>
      <c r="F12" s="41"/>
      <c r="G12" s="17"/>
    </row>
    <row r="13" spans="1:7" x14ac:dyDescent="0.35">
      <c r="A13" s="60" t="s">
        <v>88</v>
      </c>
      <c r="B13" s="30"/>
      <c r="C13" s="59"/>
      <c r="D13" s="30"/>
      <c r="E13" s="41">
        <v>543888.22241000098</v>
      </c>
      <c r="F13" s="41">
        <v>0</v>
      </c>
      <c r="G13" s="17"/>
    </row>
    <row r="14" spans="1:7" x14ac:dyDescent="0.35">
      <c r="A14" s="60" t="s">
        <v>119</v>
      </c>
      <c r="B14" s="30"/>
      <c r="C14" s="59"/>
      <c r="D14" s="30"/>
      <c r="E14" s="62">
        <f>SUM(E15:E17)</f>
        <v>749743.24802329938</v>
      </c>
      <c r="F14" s="62">
        <f>SUM(F15:F17)</f>
        <v>0</v>
      </c>
      <c r="G14" s="17"/>
    </row>
    <row r="15" spans="1:7" x14ac:dyDescent="0.35">
      <c r="A15" s="65" t="s">
        <v>118</v>
      </c>
      <c r="B15" s="30"/>
      <c r="C15" s="59" t="s">
        <v>95</v>
      </c>
      <c r="D15" s="30"/>
      <c r="E15" s="41">
        <v>0</v>
      </c>
      <c r="F15" s="41">
        <v>0</v>
      </c>
      <c r="G15" s="17"/>
    </row>
    <row r="16" spans="1:7" x14ac:dyDescent="0.35">
      <c r="A16" s="65" t="s">
        <v>117</v>
      </c>
      <c r="B16" s="30"/>
      <c r="C16" s="59" t="s">
        <v>90</v>
      </c>
      <c r="D16" s="30"/>
      <c r="E16" s="3">
        <f>'TP1'!N14</f>
        <v>674452.17431329936</v>
      </c>
      <c r="F16" s="41">
        <v>0</v>
      </c>
      <c r="G16" s="17"/>
    </row>
    <row r="17" spans="1:7" x14ac:dyDescent="0.35">
      <c r="A17" s="65" t="s">
        <v>116</v>
      </c>
      <c r="B17" s="30"/>
      <c r="C17" s="59"/>
      <c r="D17" s="30"/>
      <c r="E17" s="41">
        <v>75291.073709999997</v>
      </c>
      <c r="F17" s="41">
        <v>0</v>
      </c>
      <c r="G17" s="17"/>
    </row>
    <row r="18" spans="1:7" x14ac:dyDescent="0.35">
      <c r="A18" s="60" t="s">
        <v>115</v>
      </c>
      <c r="B18" s="30"/>
      <c r="C18" s="59" t="s">
        <v>114</v>
      </c>
      <c r="D18" s="30"/>
      <c r="E18" s="41">
        <v>128140129.72862551</v>
      </c>
      <c r="F18" s="41">
        <v>160890958.62241337</v>
      </c>
      <c r="G18" s="17"/>
    </row>
    <row r="19" spans="1:7" x14ac:dyDescent="0.35">
      <c r="A19" s="60" t="s">
        <v>113</v>
      </c>
      <c r="B19" s="30"/>
      <c r="C19" s="59" t="s">
        <v>112</v>
      </c>
      <c r="D19" s="30"/>
      <c r="E19" s="41">
        <v>23283782.208533399</v>
      </c>
      <c r="F19" s="41">
        <v>22895127.3528134</v>
      </c>
      <c r="G19" s="17"/>
    </row>
    <row r="20" spans="1:7" x14ac:dyDescent="0.35">
      <c r="A20" s="60" t="s">
        <v>12</v>
      </c>
      <c r="B20" s="30"/>
      <c r="C20" s="59" t="s">
        <v>111</v>
      </c>
      <c r="D20" s="30"/>
      <c r="E20" s="62">
        <f>SUM(E21:E29)</f>
        <v>4986018330.1186657</v>
      </c>
      <c r="F20" s="62">
        <f>SUM(F21:F29)</f>
        <v>4907633840.2998705</v>
      </c>
      <c r="G20" s="17"/>
    </row>
    <row r="21" spans="1:7" x14ac:dyDescent="0.35">
      <c r="A21" s="65" t="s">
        <v>26</v>
      </c>
      <c r="B21" s="30"/>
      <c r="C21" s="59" t="s">
        <v>111</v>
      </c>
      <c r="D21" s="30"/>
      <c r="E21" s="3">
        <f>'A1'!E14</f>
        <v>513133298.01943415</v>
      </c>
      <c r="F21" s="41">
        <v>513068406.3523643</v>
      </c>
      <c r="G21" s="17"/>
    </row>
    <row r="22" spans="1:7" x14ac:dyDescent="0.35">
      <c r="A22" s="65" t="s">
        <v>24</v>
      </c>
      <c r="B22" s="30"/>
      <c r="C22" s="59" t="s">
        <v>111</v>
      </c>
      <c r="D22" s="30"/>
      <c r="E22" s="3">
        <f>'A1'!E24</f>
        <v>325703257.65826178</v>
      </c>
      <c r="F22" s="41">
        <v>331488602.83872169</v>
      </c>
      <c r="G22" s="17"/>
    </row>
    <row r="23" spans="1:7" x14ac:dyDescent="0.35">
      <c r="A23" s="65" t="s">
        <v>22</v>
      </c>
      <c r="B23" s="30"/>
      <c r="C23" s="59" t="s">
        <v>111</v>
      </c>
      <c r="D23" s="30"/>
      <c r="E23" s="3">
        <f>'A1'!E35</f>
        <v>716400325.60461962</v>
      </c>
      <c r="F23" s="41">
        <v>717819104.55245924</v>
      </c>
      <c r="G23" s="17"/>
    </row>
    <row r="24" spans="1:7" x14ac:dyDescent="0.35">
      <c r="A24" s="65" t="s">
        <v>20</v>
      </c>
      <c r="B24" s="30"/>
      <c r="C24" s="59" t="s">
        <v>111</v>
      </c>
      <c r="D24" s="30"/>
      <c r="E24" s="3">
        <f>'A1'!E42</f>
        <v>2873550555.6838961</v>
      </c>
      <c r="F24" s="41">
        <v>2857505342.0911703</v>
      </c>
      <c r="G24" s="17"/>
    </row>
    <row r="25" spans="1:7" x14ac:dyDescent="0.35">
      <c r="A25" s="65" t="s">
        <v>18</v>
      </c>
      <c r="B25" s="30"/>
      <c r="C25" s="59" t="s">
        <v>111</v>
      </c>
      <c r="D25" s="30"/>
      <c r="E25" s="3">
        <f>'A1'!E53</f>
        <v>145105526.43163627</v>
      </c>
      <c r="F25" s="41">
        <v>145105526.41984802</v>
      </c>
      <c r="G25" s="17"/>
    </row>
    <row r="26" spans="1:7" x14ac:dyDescent="0.35">
      <c r="A26" s="65" t="s">
        <v>17</v>
      </c>
      <c r="B26" s="30"/>
      <c r="C26" s="59" t="s">
        <v>111</v>
      </c>
      <c r="D26" s="30"/>
      <c r="E26" s="3">
        <f>'A1'!E64</f>
        <v>12908943.228947062</v>
      </c>
      <c r="F26" s="41">
        <v>12908943.228947058</v>
      </c>
      <c r="G26" s="17"/>
    </row>
    <row r="27" spans="1:7" x14ac:dyDescent="0.35">
      <c r="A27" s="65" t="s">
        <v>16</v>
      </c>
      <c r="B27" s="30"/>
      <c r="C27" s="59" t="s">
        <v>111</v>
      </c>
      <c r="D27" s="30"/>
      <c r="E27" s="3">
        <f>'A1'!E75</f>
        <v>190658134.49251944</v>
      </c>
      <c r="F27" s="41">
        <v>184892059.12316433</v>
      </c>
      <c r="G27" s="17"/>
    </row>
    <row r="28" spans="1:7" x14ac:dyDescent="0.35">
      <c r="A28" s="65" t="s">
        <v>15</v>
      </c>
      <c r="B28" s="30"/>
      <c r="C28" s="59" t="s">
        <v>111</v>
      </c>
      <c r="D28" s="30"/>
      <c r="E28" s="3">
        <f>'A1'!E83</f>
        <v>166930580.33220321</v>
      </c>
      <c r="F28" s="41">
        <v>103218146.97337542</v>
      </c>
      <c r="G28" s="17"/>
    </row>
    <row r="29" spans="1:7" x14ac:dyDescent="0.35">
      <c r="A29" s="65" t="s">
        <v>13</v>
      </c>
      <c r="B29" s="30"/>
      <c r="C29" s="59" t="s">
        <v>111</v>
      </c>
      <c r="D29" s="30"/>
      <c r="E29" s="3">
        <f>'A1'!E90</f>
        <v>41627708.667150013</v>
      </c>
      <c r="F29" s="41">
        <v>41627708.719819985</v>
      </c>
      <c r="G29" s="17"/>
    </row>
    <row r="30" spans="1:7" x14ac:dyDescent="0.35">
      <c r="A30" s="60" t="s">
        <v>110</v>
      </c>
      <c r="B30" s="30"/>
      <c r="C30" s="59"/>
      <c r="D30" s="30"/>
      <c r="E30" s="62">
        <f>SUM(E31:E36)</f>
        <v>16076487.459411653</v>
      </c>
      <c r="F30" s="62">
        <f>SUM(F31:F36)</f>
        <v>16076487.459411653</v>
      </c>
      <c r="G30" s="17"/>
    </row>
    <row r="31" spans="1:7" x14ac:dyDescent="0.35">
      <c r="A31" s="65" t="s">
        <v>109</v>
      </c>
      <c r="B31" s="30"/>
      <c r="C31" s="59" t="s">
        <v>103</v>
      </c>
      <c r="D31" s="30"/>
      <c r="E31" s="41">
        <v>701719.8530353317</v>
      </c>
      <c r="F31" s="41">
        <v>701719.8530353317</v>
      </c>
      <c r="G31" s="17"/>
    </row>
    <row r="32" spans="1:7" x14ac:dyDescent="0.35">
      <c r="A32" s="65" t="s">
        <v>108</v>
      </c>
      <c r="B32" s="30"/>
      <c r="C32" s="59" t="s">
        <v>103</v>
      </c>
      <c r="D32" s="30"/>
      <c r="E32" s="41">
        <v>-77692.551397045303</v>
      </c>
      <c r="F32" s="41">
        <v>-77692.551397045303</v>
      </c>
      <c r="G32" s="17"/>
    </row>
    <row r="33" spans="1:7" x14ac:dyDescent="0.35">
      <c r="A33" s="65" t="s">
        <v>107</v>
      </c>
      <c r="B33" s="30"/>
      <c r="C33" s="59" t="s">
        <v>103</v>
      </c>
      <c r="D33" s="30"/>
      <c r="E33" s="41">
        <v>15491.58497</v>
      </c>
      <c r="F33" s="41">
        <v>15491.58497</v>
      </c>
      <c r="G33" s="17"/>
    </row>
    <row r="34" spans="1:7" x14ac:dyDescent="0.35">
      <c r="A34" s="65" t="s">
        <v>106</v>
      </c>
      <c r="B34" s="30"/>
      <c r="C34" s="59" t="s">
        <v>103</v>
      </c>
      <c r="D34" s="30"/>
      <c r="E34" s="41">
        <v>7834294.8335133698</v>
      </c>
      <c r="F34" s="41">
        <v>7834294.8335133698</v>
      </c>
      <c r="G34" s="17"/>
    </row>
    <row r="35" spans="1:7" x14ac:dyDescent="0.35">
      <c r="A35" s="65" t="s">
        <v>105</v>
      </c>
      <c r="B35" s="30"/>
      <c r="C35" s="59" t="s">
        <v>103</v>
      </c>
      <c r="D35" s="30"/>
      <c r="E35" s="41">
        <v>7699000.1805499988</v>
      </c>
      <c r="F35" s="41">
        <v>7699000.1805499988</v>
      </c>
      <c r="G35" s="17"/>
    </row>
    <row r="36" spans="1:7" x14ac:dyDescent="0.35">
      <c r="A36" s="65" t="s">
        <v>104</v>
      </c>
      <c r="B36" s="30"/>
      <c r="C36" s="59" t="s">
        <v>103</v>
      </c>
      <c r="D36" s="30"/>
      <c r="E36" s="41">
        <v>-96326.441259999992</v>
      </c>
      <c r="F36" s="41">
        <v>-96326.441259999992</v>
      </c>
      <c r="G36" s="17"/>
    </row>
    <row r="37" spans="1:7" x14ac:dyDescent="0.35">
      <c r="A37" s="60" t="s">
        <v>102</v>
      </c>
      <c r="B37" s="30"/>
      <c r="C37" s="59"/>
      <c r="D37" s="30"/>
      <c r="E37" s="62">
        <f>SUM(E38:E40)</f>
        <v>4168275.9931030418</v>
      </c>
      <c r="F37" s="62">
        <f>SUM(F38:F40)</f>
        <v>6040035.5569591727</v>
      </c>
      <c r="G37" s="17"/>
    </row>
    <row r="38" spans="1:7" x14ac:dyDescent="0.35">
      <c r="A38" s="61" t="s">
        <v>79</v>
      </c>
      <c r="B38" s="30"/>
      <c r="C38" s="59"/>
      <c r="D38" s="30"/>
      <c r="E38" s="41">
        <v>545648.06384145143</v>
      </c>
      <c r="F38" s="41">
        <v>543562.2185675829</v>
      </c>
      <c r="G38" s="17"/>
    </row>
    <row r="39" spans="1:7" x14ac:dyDescent="0.35">
      <c r="A39" s="61" t="s">
        <v>78</v>
      </c>
      <c r="B39" s="30"/>
      <c r="C39" s="59"/>
      <c r="D39" s="30"/>
      <c r="E39" s="41">
        <v>2667098.9292615904</v>
      </c>
      <c r="F39" s="41">
        <v>4540943.3383915899</v>
      </c>
      <c r="G39" s="17"/>
    </row>
    <row r="40" spans="1:7" x14ac:dyDescent="0.35">
      <c r="A40" s="61" t="s">
        <v>77</v>
      </c>
      <c r="B40" s="30"/>
      <c r="C40" s="59"/>
      <c r="D40" s="30"/>
      <c r="E40" s="41">
        <v>955529</v>
      </c>
      <c r="F40" s="41">
        <v>955530</v>
      </c>
      <c r="G40" s="17"/>
    </row>
    <row r="41" spans="1:7" x14ac:dyDescent="0.35">
      <c r="A41" s="60" t="s">
        <v>101</v>
      </c>
      <c r="B41" s="30"/>
      <c r="C41" s="59" t="s">
        <v>100</v>
      </c>
      <c r="D41" s="30"/>
      <c r="E41" s="41">
        <v>47631292.223909296</v>
      </c>
      <c r="F41" s="41">
        <v>45232220.671259552</v>
      </c>
      <c r="G41" s="17"/>
    </row>
    <row r="42" spans="1:7" x14ac:dyDescent="0.35">
      <c r="A42" s="60" t="s">
        <v>99</v>
      </c>
      <c r="B42" s="30"/>
      <c r="C42" s="59"/>
      <c r="D42" s="30"/>
      <c r="E42" s="41">
        <v>5157128.6512411423</v>
      </c>
      <c r="F42" s="41">
        <v>6255269.8227429371</v>
      </c>
      <c r="G42" s="17"/>
    </row>
    <row r="43" spans="1:7" x14ac:dyDescent="0.35">
      <c r="A43" s="28"/>
      <c r="B43" s="30"/>
      <c r="C43" s="68"/>
      <c r="D43" s="30"/>
      <c r="E43" s="57"/>
      <c r="F43" s="66"/>
      <c r="G43" s="17"/>
    </row>
    <row r="44" spans="1:7" x14ac:dyDescent="0.35">
      <c r="A44" s="56" t="s">
        <v>30</v>
      </c>
      <c r="B44" s="17"/>
      <c r="C44" s="59"/>
      <c r="D44" s="17"/>
      <c r="E44" s="54">
        <f>SUM(E8:E14)+SUM(E18:E20)+E30+E37+SUM(E41:E42)</f>
        <v>5220149428.2747288</v>
      </c>
      <c r="F44" s="54">
        <f>SUM(F8:F14)+SUM(F18:F20)+F30+F37+SUM(F41:F42)</f>
        <v>5186913107.6159916</v>
      </c>
      <c r="G44" s="17"/>
    </row>
    <row r="45" spans="1:7" x14ac:dyDescent="0.35">
      <c r="A45" s="9"/>
      <c r="B45" s="17"/>
      <c r="C45" s="17"/>
      <c r="D45" s="17"/>
      <c r="E45" s="49"/>
      <c r="F45" s="43"/>
      <c r="G45" s="17"/>
    </row>
    <row r="46" spans="1:7" ht="20" x14ac:dyDescent="0.35">
      <c r="A46" s="1" t="s">
        <v>98</v>
      </c>
      <c r="B46" s="17"/>
      <c r="C46" s="17"/>
      <c r="D46" s="17"/>
      <c r="E46" s="49"/>
      <c r="F46" s="49"/>
      <c r="G46" s="17"/>
    </row>
    <row r="47" spans="1:7" ht="15" thickBot="1" x14ac:dyDescent="0.4">
      <c r="A47" s="9"/>
      <c r="B47" s="17"/>
      <c r="C47" s="17"/>
      <c r="D47" s="17"/>
      <c r="E47" s="49"/>
      <c r="F47" s="49"/>
      <c r="G47" s="17"/>
    </row>
    <row r="48" spans="1:7" ht="15" customHeight="1" x14ac:dyDescent="0.35">
      <c r="A48" s="191" t="s">
        <v>97</v>
      </c>
      <c r="B48" s="17"/>
      <c r="C48" s="193" t="s">
        <v>73</v>
      </c>
      <c r="D48" s="17"/>
      <c r="E48" s="195" t="s">
        <v>43</v>
      </c>
      <c r="F48" s="196"/>
      <c r="G48" s="17"/>
    </row>
    <row r="49" spans="1:7" ht="15" thickBot="1" x14ac:dyDescent="0.4">
      <c r="A49" s="192"/>
      <c r="B49" s="17"/>
      <c r="C49" s="194"/>
      <c r="D49" s="17"/>
      <c r="E49" s="48" t="s">
        <v>72</v>
      </c>
      <c r="F49" s="47" t="s">
        <v>71</v>
      </c>
      <c r="G49" s="17"/>
    </row>
    <row r="50" spans="1:7" x14ac:dyDescent="0.35">
      <c r="A50" s="45"/>
      <c r="B50" s="17"/>
      <c r="C50" s="45"/>
      <c r="D50" s="17"/>
      <c r="E50" s="67"/>
      <c r="F50" s="43"/>
      <c r="G50" s="17"/>
    </row>
    <row r="51" spans="1:7" x14ac:dyDescent="0.35">
      <c r="A51" s="60" t="s">
        <v>96</v>
      </c>
      <c r="B51" s="30"/>
      <c r="C51" s="59"/>
      <c r="D51" s="30"/>
      <c r="E51" s="62">
        <f>SUM(E52:E54)</f>
        <v>0</v>
      </c>
      <c r="F51" s="62">
        <f>SUM(F52:F54)</f>
        <v>0</v>
      </c>
      <c r="G51" s="17"/>
    </row>
    <row r="52" spans="1:7" x14ac:dyDescent="0.35">
      <c r="A52" s="65" t="s">
        <v>93</v>
      </c>
      <c r="B52" s="30"/>
      <c r="C52" s="59" t="s">
        <v>95</v>
      </c>
      <c r="D52" s="30"/>
      <c r="E52" s="3">
        <v>0</v>
      </c>
      <c r="F52" s="41">
        <v>0</v>
      </c>
      <c r="G52" s="17"/>
    </row>
    <row r="53" spans="1:7" x14ac:dyDescent="0.35">
      <c r="A53" s="65" t="s">
        <v>92</v>
      </c>
      <c r="B53" s="30"/>
      <c r="C53" s="59" t="s">
        <v>95</v>
      </c>
      <c r="D53" s="30"/>
      <c r="E53" s="3">
        <v>0</v>
      </c>
      <c r="F53" s="66"/>
      <c r="G53" s="17"/>
    </row>
    <row r="54" spans="1:7" x14ac:dyDescent="0.35">
      <c r="A54" s="65" t="s">
        <v>91</v>
      </c>
      <c r="B54" s="30"/>
      <c r="C54" s="59" t="s">
        <v>95</v>
      </c>
      <c r="D54" s="30"/>
      <c r="E54" s="3">
        <v>0</v>
      </c>
      <c r="F54" s="66"/>
      <c r="G54" s="17"/>
    </row>
    <row r="55" spans="1:7" x14ac:dyDescent="0.35">
      <c r="A55" s="64" t="s">
        <v>94</v>
      </c>
      <c r="B55" s="30"/>
      <c r="C55" s="59"/>
      <c r="D55" s="30"/>
      <c r="E55" s="62">
        <f>SUM(E56:E58)</f>
        <v>4608082382.6986437</v>
      </c>
      <c r="F55" s="62">
        <f>SUM(F56:F58)</f>
        <v>0</v>
      </c>
      <c r="G55" s="17"/>
    </row>
    <row r="56" spans="1:7" x14ac:dyDescent="0.35">
      <c r="A56" s="65" t="s">
        <v>93</v>
      </c>
      <c r="B56" s="30"/>
      <c r="C56" s="59" t="s">
        <v>90</v>
      </c>
      <c r="D56" s="30"/>
      <c r="E56" s="3">
        <f>'TP1'!I14</f>
        <v>2008734413.2597013</v>
      </c>
      <c r="F56" s="41">
        <v>0</v>
      </c>
      <c r="G56" s="17"/>
    </row>
    <row r="57" spans="1:7" x14ac:dyDescent="0.35">
      <c r="A57" s="65" t="s">
        <v>92</v>
      </c>
      <c r="B57" s="30"/>
      <c r="C57" s="59" t="s">
        <v>90</v>
      </c>
      <c r="D57" s="30"/>
      <c r="E57" s="3">
        <f>'TP1'!B14</f>
        <v>2516814225.9461241</v>
      </c>
      <c r="F57" s="66"/>
      <c r="G57" s="17"/>
    </row>
    <row r="58" spans="1:7" x14ac:dyDescent="0.35">
      <c r="A58" s="65" t="s">
        <v>91</v>
      </c>
      <c r="B58" s="30"/>
      <c r="C58" s="59" t="s">
        <v>90</v>
      </c>
      <c r="D58" s="30"/>
      <c r="E58" s="3">
        <f>'TP1'!F14</f>
        <v>82533743.492818296</v>
      </c>
      <c r="F58" s="66"/>
      <c r="G58" s="17"/>
    </row>
    <row r="59" spans="1:7" x14ac:dyDescent="0.35">
      <c r="A59" s="60" t="s">
        <v>89</v>
      </c>
      <c r="B59" s="30"/>
      <c r="C59" s="59"/>
      <c r="D59" s="30"/>
      <c r="E59" s="62">
        <f>E55+E51</f>
        <v>4608082382.6986437</v>
      </c>
      <c r="F59" s="62">
        <f>F55+F51</f>
        <v>0</v>
      </c>
      <c r="G59" s="17"/>
    </row>
    <row r="60" spans="1:7" x14ac:dyDescent="0.35">
      <c r="A60" s="60" t="s">
        <v>88</v>
      </c>
      <c r="B60" s="30"/>
      <c r="C60" s="59"/>
      <c r="D60" s="30"/>
      <c r="E60" s="41">
        <v>67.007923700332597</v>
      </c>
      <c r="F60" s="41">
        <v>0</v>
      </c>
      <c r="G60" s="17"/>
    </row>
    <row r="61" spans="1:7" x14ac:dyDescent="0.35">
      <c r="A61" s="60" t="s">
        <v>87</v>
      </c>
      <c r="B61" s="30"/>
      <c r="C61" s="59"/>
      <c r="D61" s="30"/>
      <c r="E61" s="41">
        <v>8148418.8305962989</v>
      </c>
      <c r="F61" s="41">
        <v>0</v>
      </c>
      <c r="G61" s="17"/>
    </row>
    <row r="62" spans="1:7" x14ac:dyDescent="0.35">
      <c r="A62" s="60" t="s">
        <v>86</v>
      </c>
      <c r="B62" s="30"/>
      <c r="C62" s="59"/>
      <c r="D62" s="30"/>
      <c r="E62" s="41">
        <v>4947352.5344500002</v>
      </c>
      <c r="F62" s="41">
        <v>4947352.5344500002</v>
      </c>
      <c r="G62" s="17"/>
    </row>
    <row r="63" spans="1:7" x14ac:dyDescent="0.35">
      <c r="A63" s="60" t="s">
        <v>51</v>
      </c>
      <c r="B63" s="30"/>
      <c r="C63" s="59"/>
      <c r="D63" s="30"/>
      <c r="E63" s="62">
        <f>SUM(E64:E66)</f>
        <v>25061793.48440602</v>
      </c>
      <c r="F63" s="62">
        <f>SUM(F64:F66)</f>
        <v>25063013.343780003</v>
      </c>
      <c r="G63" s="17"/>
    </row>
    <row r="64" spans="1:7" x14ac:dyDescent="0.35">
      <c r="A64" s="65" t="s">
        <v>50</v>
      </c>
      <c r="B64" s="30"/>
      <c r="C64" s="59"/>
      <c r="D64" s="30"/>
      <c r="E64" s="41">
        <v>25061793.48440602</v>
      </c>
      <c r="F64" s="41">
        <v>25063013.343780003</v>
      </c>
      <c r="G64" s="17"/>
    </row>
    <row r="65" spans="1:7" x14ac:dyDescent="0.35">
      <c r="A65" s="65" t="s">
        <v>49</v>
      </c>
      <c r="B65" s="30"/>
      <c r="C65" s="59"/>
      <c r="D65" s="30"/>
      <c r="E65" s="41">
        <v>0</v>
      </c>
      <c r="F65" s="41">
        <v>0</v>
      </c>
      <c r="G65" s="17"/>
    </row>
    <row r="66" spans="1:7" x14ac:dyDescent="0.35">
      <c r="A66" s="65" t="s">
        <v>48</v>
      </c>
      <c r="B66" s="30"/>
      <c r="C66" s="59"/>
      <c r="D66" s="30"/>
      <c r="E66" s="41">
        <v>0</v>
      </c>
      <c r="F66" s="41">
        <v>0</v>
      </c>
      <c r="G66" s="17"/>
    </row>
    <row r="67" spans="1:7" x14ac:dyDescent="0.35">
      <c r="A67" s="60" t="s">
        <v>85</v>
      </c>
      <c r="B67" s="30"/>
      <c r="C67" s="59"/>
      <c r="D67" s="30"/>
      <c r="E67" s="41">
        <v>0</v>
      </c>
      <c r="F67" s="41">
        <v>0</v>
      </c>
      <c r="G67" s="17"/>
    </row>
    <row r="68" spans="1:7" x14ac:dyDescent="0.35">
      <c r="A68" s="60" t="s">
        <v>84</v>
      </c>
      <c r="B68" s="30"/>
      <c r="C68" s="59"/>
      <c r="D68" s="30"/>
      <c r="E68" s="41">
        <v>1508544.5079500044</v>
      </c>
      <c r="F68" s="41">
        <v>1508503.8633500044</v>
      </c>
      <c r="G68" s="17"/>
    </row>
    <row r="69" spans="1:7" x14ac:dyDescent="0.35">
      <c r="A69" s="60" t="s">
        <v>83</v>
      </c>
      <c r="B69" s="30"/>
      <c r="C69" s="59"/>
      <c r="D69" s="30"/>
      <c r="E69" s="41">
        <v>24252768.776722621</v>
      </c>
      <c r="F69" s="41">
        <v>26067556.12214506</v>
      </c>
      <c r="G69" s="17"/>
    </row>
    <row r="70" spans="1:7" x14ac:dyDescent="0.35">
      <c r="A70" s="64" t="s">
        <v>82</v>
      </c>
      <c r="B70" s="30"/>
      <c r="C70" s="59"/>
      <c r="D70" s="30"/>
      <c r="E70" s="41">
        <v>0</v>
      </c>
      <c r="F70" s="63"/>
      <c r="G70" s="17"/>
    </row>
    <row r="71" spans="1:7" x14ac:dyDescent="0.35">
      <c r="A71" s="60" t="s">
        <v>81</v>
      </c>
      <c r="B71" s="30"/>
      <c r="C71" s="59"/>
      <c r="D71" s="30"/>
      <c r="E71" s="41">
        <v>4995421.8591346797</v>
      </c>
      <c r="F71" s="41">
        <v>4995421.8591346797</v>
      </c>
      <c r="G71" s="17"/>
    </row>
    <row r="72" spans="1:7" x14ac:dyDescent="0.35">
      <c r="A72" s="60" t="s">
        <v>80</v>
      </c>
      <c r="B72" s="30"/>
      <c r="C72" s="59"/>
      <c r="D72" s="30"/>
      <c r="E72" s="62">
        <f>SUM(E73:E75)</f>
        <v>73907650.693886682</v>
      </c>
      <c r="F72" s="62">
        <f>SUM(F73:F75)</f>
        <v>37373835.445304006</v>
      </c>
      <c r="G72" s="17"/>
    </row>
    <row r="73" spans="1:7" x14ac:dyDescent="0.35">
      <c r="A73" s="61" t="s">
        <v>79</v>
      </c>
      <c r="B73" s="30"/>
      <c r="C73" s="59"/>
      <c r="D73" s="30"/>
      <c r="E73" s="41">
        <v>3056550.1421293211</v>
      </c>
      <c r="F73" s="41">
        <v>2627919.3074073414</v>
      </c>
      <c r="G73" s="17"/>
    </row>
    <row r="74" spans="1:7" x14ac:dyDescent="0.35">
      <c r="A74" s="61" t="s">
        <v>78</v>
      </c>
      <c r="B74" s="30"/>
      <c r="C74" s="59"/>
      <c r="D74" s="30"/>
      <c r="E74" s="41">
        <v>64479812.990228407</v>
      </c>
      <c r="F74" s="41">
        <v>28404004.642105583</v>
      </c>
      <c r="G74" s="17"/>
    </row>
    <row r="75" spans="1:7" x14ac:dyDescent="0.35">
      <c r="A75" s="61" t="s">
        <v>77</v>
      </c>
      <c r="B75" s="30"/>
      <c r="C75" s="59"/>
      <c r="D75" s="30"/>
      <c r="E75" s="41">
        <v>6371287.5615289463</v>
      </c>
      <c r="F75" s="41">
        <v>6341911.4957910804</v>
      </c>
      <c r="G75" s="17"/>
    </row>
    <row r="76" spans="1:7" x14ac:dyDescent="0.35">
      <c r="A76" s="60" t="s">
        <v>34</v>
      </c>
      <c r="B76" s="30"/>
      <c r="C76" s="59"/>
      <c r="D76" s="30"/>
      <c r="E76" s="41">
        <v>96881362.737628087</v>
      </c>
      <c r="F76" s="41">
        <v>134958755.59429389</v>
      </c>
      <c r="G76" s="17"/>
    </row>
    <row r="77" spans="1:7" x14ac:dyDescent="0.35">
      <c r="A77" s="28"/>
      <c r="B77" s="30"/>
      <c r="C77" s="58"/>
      <c r="D77" s="30"/>
      <c r="E77" s="57"/>
      <c r="F77" s="57"/>
      <c r="G77" s="17"/>
    </row>
    <row r="78" spans="1:7" x14ac:dyDescent="0.35">
      <c r="A78" s="56" t="s">
        <v>29</v>
      </c>
      <c r="B78" s="17"/>
      <c r="C78" s="55"/>
      <c r="D78" s="17"/>
      <c r="E78" s="54">
        <f>E59+SUM(E60:E61)+E62+E63+SUM(E67:E72)+E76</f>
        <v>4847785763.1313419</v>
      </c>
      <c r="F78" s="54">
        <f>F59+SUM(F60:F61)+F62+F63+SUM(F67:F72)+F76</f>
        <v>234914438.76245764</v>
      </c>
      <c r="G78" s="17"/>
    </row>
    <row r="79" spans="1:7" ht="15" thickBot="1" x14ac:dyDescent="0.4">
      <c r="A79" s="53"/>
      <c r="B79" s="17"/>
      <c r="C79" s="17"/>
      <c r="D79" s="17"/>
      <c r="E79" s="52"/>
      <c r="F79" s="51"/>
      <c r="G79" s="17"/>
    </row>
    <row r="80" spans="1:7" ht="16" thickBot="1" x14ac:dyDescent="0.4">
      <c r="A80" s="26" t="s">
        <v>76</v>
      </c>
      <c r="B80" s="24"/>
      <c r="C80" s="25"/>
      <c r="D80" s="24"/>
      <c r="E80" s="50">
        <f>E44-E78</f>
        <v>372363665.14338684</v>
      </c>
      <c r="F80" s="22">
        <f>F44-F78</f>
        <v>4951998668.8535337</v>
      </c>
      <c r="G80" s="17"/>
    </row>
    <row r="81" spans="1:7" x14ac:dyDescent="0.35">
      <c r="A81" s="9"/>
      <c r="B81" s="17"/>
      <c r="C81" s="17"/>
      <c r="D81" s="17"/>
      <c r="E81" s="49"/>
      <c r="F81" s="43"/>
      <c r="G81" s="17"/>
    </row>
    <row r="82" spans="1:7" ht="20" x14ac:dyDescent="0.35">
      <c r="A82" s="1" t="s">
        <v>75</v>
      </c>
      <c r="B82" s="17"/>
      <c r="C82" s="17"/>
      <c r="D82" s="17"/>
      <c r="E82" s="49"/>
      <c r="F82" s="49"/>
      <c r="G82" s="17"/>
    </row>
    <row r="83" spans="1:7" ht="15" thickBot="1" x14ac:dyDescent="0.4">
      <c r="A83" s="9"/>
      <c r="B83" s="17"/>
      <c r="C83" s="17"/>
      <c r="D83" s="17"/>
      <c r="E83" s="49"/>
      <c r="F83" s="49"/>
      <c r="G83" s="17"/>
    </row>
    <row r="84" spans="1:7" ht="15" customHeight="1" x14ac:dyDescent="0.35">
      <c r="A84" s="191" t="s">
        <v>74</v>
      </c>
      <c r="B84" s="17"/>
      <c r="C84" s="193" t="s">
        <v>73</v>
      </c>
      <c r="D84" s="17"/>
      <c r="E84" s="195" t="s">
        <v>43</v>
      </c>
      <c r="F84" s="196"/>
      <c r="G84" s="17"/>
    </row>
    <row r="85" spans="1:7" ht="15" thickBot="1" x14ac:dyDescent="0.4">
      <c r="A85" s="192"/>
      <c r="B85" s="17"/>
      <c r="C85" s="194"/>
      <c r="D85" s="17"/>
      <c r="E85" s="48" t="s">
        <v>72</v>
      </c>
      <c r="F85" s="47" t="s">
        <v>71</v>
      </c>
      <c r="G85" s="17"/>
    </row>
    <row r="86" spans="1:7" x14ac:dyDescent="0.35">
      <c r="A86" s="46"/>
      <c r="B86" s="17"/>
      <c r="C86" s="45"/>
      <c r="D86" s="17"/>
      <c r="E86" s="44"/>
      <c r="F86" s="43"/>
      <c r="G86" s="17"/>
    </row>
    <row r="87" spans="1:7" x14ac:dyDescent="0.35">
      <c r="A87" s="32" t="s">
        <v>70</v>
      </c>
      <c r="B87" s="30"/>
      <c r="C87" s="31"/>
      <c r="D87" s="30"/>
      <c r="E87" s="37">
        <f>SUM(E88:E89)</f>
        <v>1111861.5488800001</v>
      </c>
      <c r="F87" s="37">
        <f>SUM(F88:F89)</f>
        <v>1111861.7488800001</v>
      </c>
      <c r="G87" s="17"/>
    </row>
    <row r="88" spans="1:7" x14ac:dyDescent="0.35">
      <c r="A88" s="33" t="s">
        <v>68</v>
      </c>
      <c r="B88" s="30"/>
      <c r="C88" s="39"/>
      <c r="D88" s="30"/>
      <c r="E88" s="29">
        <v>1111861.5488800001</v>
      </c>
      <c r="F88" s="29">
        <v>1111861.7488800001</v>
      </c>
      <c r="G88" s="17"/>
    </row>
    <row r="89" spans="1:7" x14ac:dyDescent="0.35">
      <c r="A89" s="33" t="s">
        <v>67</v>
      </c>
      <c r="B89" s="30"/>
      <c r="C89" s="39"/>
      <c r="D89" s="30"/>
      <c r="E89" s="29">
        <v>0</v>
      </c>
      <c r="F89" s="29">
        <v>0</v>
      </c>
      <c r="G89" s="17"/>
    </row>
    <row r="90" spans="1:7" x14ac:dyDescent="0.35">
      <c r="A90" s="32" t="s">
        <v>69</v>
      </c>
      <c r="B90" s="30"/>
      <c r="C90" s="31"/>
      <c r="D90" s="30"/>
      <c r="E90" s="37">
        <f>SUM(E91:E93)</f>
        <v>0</v>
      </c>
      <c r="F90" s="37">
        <f>SUM(F91:F93)</f>
        <v>0</v>
      </c>
      <c r="G90" s="17"/>
    </row>
    <row r="91" spans="1:7" x14ac:dyDescent="0.35">
      <c r="A91" s="33" t="s">
        <v>68</v>
      </c>
      <c r="B91" s="30"/>
      <c r="C91" s="31"/>
      <c r="D91" s="30"/>
      <c r="E91" s="29">
        <v>0</v>
      </c>
      <c r="F91" s="29">
        <v>0</v>
      </c>
      <c r="G91" s="17"/>
    </row>
    <row r="92" spans="1:7" x14ac:dyDescent="0.35">
      <c r="A92" s="33" t="s">
        <v>67</v>
      </c>
      <c r="B92" s="30"/>
      <c r="C92" s="31"/>
      <c r="D92" s="30"/>
      <c r="E92" s="29">
        <v>0</v>
      </c>
      <c r="F92" s="29">
        <v>0</v>
      </c>
      <c r="G92" s="17"/>
    </row>
    <row r="93" spans="1:7" x14ac:dyDescent="0.35">
      <c r="A93" s="33" t="s">
        <v>66</v>
      </c>
      <c r="B93" s="30"/>
      <c r="C93" s="31"/>
      <c r="D93" s="30"/>
      <c r="E93" s="29">
        <v>0</v>
      </c>
      <c r="F93" s="29">
        <v>0</v>
      </c>
      <c r="G93" s="17"/>
    </row>
    <row r="94" spans="1:7" x14ac:dyDescent="0.35">
      <c r="A94" s="32" t="s">
        <v>65</v>
      </c>
      <c r="B94" s="30"/>
      <c r="C94" s="31"/>
      <c r="D94" s="30"/>
      <c r="E94" s="29">
        <v>16474832.170839995</v>
      </c>
      <c r="F94" s="29">
        <v>16834832.170839995</v>
      </c>
      <c r="G94" s="17"/>
    </row>
    <row r="95" spans="1:7" x14ac:dyDescent="0.35">
      <c r="A95" s="32" t="s">
        <v>64</v>
      </c>
      <c r="B95" s="30"/>
      <c r="C95" s="31"/>
      <c r="D95" s="30"/>
      <c r="E95" s="29">
        <v>157175.65674999999</v>
      </c>
      <c r="F95" s="29">
        <v>2334040.8192382902</v>
      </c>
      <c r="G95" s="17"/>
    </row>
    <row r="96" spans="1:7" x14ac:dyDescent="0.35">
      <c r="A96" s="5" t="s">
        <v>63</v>
      </c>
      <c r="B96" s="30"/>
      <c r="C96" s="38"/>
      <c r="D96" s="30"/>
      <c r="E96" s="29">
        <v>221615598.67732918</v>
      </c>
      <c r="F96" s="29">
        <v>224420461.35306415</v>
      </c>
      <c r="G96" s="17"/>
    </row>
    <row r="97" spans="1:7" x14ac:dyDescent="0.35">
      <c r="A97" s="32" t="s">
        <v>62</v>
      </c>
      <c r="B97" s="30"/>
      <c r="C97" s="31"/>
      <c r="D97" s="30"/>
      <c r="E97" s="29">
        <v>32210217.677561253</v>
      </c>
      <c r="F97" s="29">
        <v>32210217.677565452</v>
      </c>
      <c r="G97" s="17"/>
    </row>
    <row r="98" spans="1:7" x14ac:dyDescent="0.35">
      <c r="A98" s="32" t="s">
        <v>61</v>
      </c>
      <c r="B98" s="30"/>
      <c r="C98" s="31"/>
      <c r="D98" s="30"/>
      <c r="E98" s="42">
        <f>E99+E100+E102+E103+E104</f>
        <v>-229830131.11485183</v>
      </c>
      <c r="F98" s="34"/>
      <c r="G98" s="17"/>
    </row>
    <row r="99" spans="1:7" x14ac:dyDescent="0.35">
      <c r="A99" s="33" t="s">
        <v>60</v>
      </c>
      <c r="B99" s="30"/>
      <c r="C99" s="39"/>
      <c r="D99" s="30"/>
      <c r="E99" s="41">
        <v>-75884247.075227156</v>
      </c>
      <c r="F99" s="34"/>
      <c r="G99" s="17"/>
    </row>
    <row r="100" spans="1:7" x14ac:dyDescent="0.35">
      <c r="A100" s="33" t="s">
        <v>59</v>
      </c>
      <c r="B100" s="30"/>
      <c r="C100" s="39"/>
      <c r="D100" s="30"/>
      <c r="E100" s="40">
        <v>211558577.28661045</v>
      </c>
      <c r="F100" s="34"/>
      <c r="G100" s="17"/>
    </row>
    <row r="101" spans="1:7" x14ac:dyDescent="0.35">
      <c r="A101" s="33" t="s">
        <v>58</v>
      </c>
      <c r="B101" s="30"/>
      <c r="C101" s="39"/>
      <c r="D101" s="30"/>
      <c r="E101" s="34"/>
      <c r="F101" s="29">
        <v>0</v>
      </c>
      <c r="G101" s="17"/>
    </row>
    <row r="102" spans="1:7" x14ac:dyDescent="0.35">
      <c r="A102" s="33" t="s">
        <v>57</v>
      </c>
      <c r="B102" s="30"/>
      <c r="C102" s="39"/>
      <c r="D102" s="30"/>
      <c r="E102" s="37">
        <f>-E105</f>
        <v>-316675182.36549509</v>
      </c>
      <c r="F102" s="34"/>
      <c r="G102" s="17"/>
    </row>
    <row r="103" spans="1:7" x14ac:dyDescent="0.35">
      <c r="A103" s="33" t="s">
        <v>56</v>
      </c>
      <c r="B103" s="30"/>
      <c r="C103" s="39"/>
      <c r="D103" s="30"/>
      <c r="E103" s="29">
        <v>-41870378.721978717</v>
      </c>
      <c r="F103" s="34"/>
      <c r="G103" s="17"/>
    </row>
    <row r="104" spans="1:7" x14ac:dyDescent="0.35">
      <c r="A104" s="33" t="s">
        <v>55</v>
      </c>
      <c r="B104" s="30"/>
      <c r="C104" s="39"/>
      <c r="D104" s="30"/>
      <c r="E104" s="29">
        <v>-6958900.2387613105</v>
      </c>
      <c r="F104" s="34"/>
      <c r="G104" s="17"/>
    </row>
    <row r="105" spans="1:7" x14ac:dyDescent="0.35">
      <c r="A105" s="32" t="s">
        <v>54</v>
      </c>
      <c r="B105" s="30"/>
      <c r="C105" s="31"/>
      <c r="D105" s="30"/>
      <c r="E105" s="29">
        <v>316675182.36549509</v>
      </c>
      <c r="F105" s="34"/>
      <c r="G105" s="17"/>
    </row>
    <row r="106" spans="1:7" x14ac:dyDescent="0.35">
      <c r="A106" s="32" t="s">
        <v>53</v>
      </c>
      <c r="B106" s="30"/>
      <c r="C106" s="31"/>
      <c r="D106" s="30"/>
      <c r="E106" s="37">
        <f>E107+E111+E115</f>
        <v>24560584.815936018</v>
      </c>
      <c r="F106" s="37">
        <f>F107+F111+F115</f>
        <v>10000</v>
      </c>
      <c r="G106" s="17"/>
    </row>
    <row r="107" spans="1:7" x14ac:dyDescent="0.35">
      <c r="A107" s="33" t="s">
        <v>52</v>
      </c>
      <c r="B107" s="30"/>
      <c r="C107" s="31"/>
      <c r="D107" s="30"/>
      <c r="E107" s="37">
        <f>SUM(E108:E110)</f>
        <v>594981.32999999996</v>
      </c>
      <c r="F107" s="37">
        <f>SUM(F108:F110)</f>
        <v>10000</v>
      </c>
      <c r="G107" s="17"/>
    </row>
    <row r="108" spans="1:7" x14ac:dyDescent="0.35">
      <c r="A108" s="36" t="s">
        <v>50</v>
      </c>
      <c r="B108" s="30"/>
      <c r="C108" s="39"/>
      <c r="D108" s="30"/>
      <c r="E108" s="29">
        <v>570000</v>
      </c>
      <c r="F108" s="29">
        <v>0</v>
      </c>
      <c r="G108" s="17"/>
    </row>
    <row r="109" spans="1:7" x14ac:dyDescent="0.35">
      <c r="A109" s="36" t="s">
        <v>49</v>
      </c>
      <c r="B109" s="30"/>
      <c r="C109" s="39"/>
      <c r="D109" s="30"/>
      <c r="E109" s="29">
        <v>14981.33</v>
      </c>
      <c r="F109" s="29">
        <v>0</v>
      </c>
      <c r="G109" s="17"/>
    </row>
    <row r="110" spans="1:7" x14ac:dyDescent="0.35">
      <c r="A110" s="36" t="s">
        <v>48</v>
      </c>
      <c r="B110" s="30"/>
      <c r="C110" s="39"/>
      <c r="D110" s="30"/>
      <c r="E110" s="29">
        <v>10000</v>
      </c>
      <c r="F110" s="29">
        <v>10000</v>
      </c>
      <c r="G110" s="17"/>
    </row>
    <row r="111" spans="1:7" x14ac:dyDescent="0.35">
      <c r="A111" s="33" t="s">
        <v>51</v>
      </c>
      <c r="B111" s="30"/>
      <c r="C111" s="38"/>
      <c r="D111" s="30"/>
      <c r="E111" s="37">
        <f>SUM(E112:E114)</f>
        <v>23965603.48593602</v>
      </c>
      <c r="F111" s="34"/>
      <c r="G111" s="17"/>
    </row>
    <row r="112" spans="1:7" x14ac:dyDescent="0.35">
      <c r="A112" s="36" t="s">
        <v>50</v>
      </c>
      <c r="B112" s="30"/>
      <c r="C112" s="35"/>
      <c r="D112" s="30"/>
      <c r="E112" s="29">
        <v>23950459.819406021</v>
      </c>
      <c r="F112" s="34"/>
      <c r="G112" s="17"/>
    </row>
    <row r="113" spans="1:7" x14ac:dyDescent="0.35">
      <c r="A113" s="36" t="s">
        <v>49</v>
      </c>
      <c r="B113" s="30"/>
      <c r="C113" s="35"/>
      <c r="D113" s="30"/>
      <c r="E113" s="29">
        <v>0</v>
      </c>
      <c r="F113" s="34"/>
      <c r="G113" s="17"/>
    </row>
    <row r="114" spans="1:7" x14ac:dyDescent="0.35">
      <c r="A114" s="36" t="s">
        <v>48</v>
      </c>
      <c r="B114" s="30"/>
      <c r="C114" s="35"/>
      <c r="D114" s="30"/>
      <c r="E114" s="29">
        <v>15143.66653</v>
      </c>
      <c r="F114" s="34"/>
      <c r="G114" s="17"/>
    </row>
    <row r="115" spans="1:7" x14ac:dyDescent="0.35">
      <c r="A115" s="33" t="s">
        <v>47</v>
      </c>
      <c r="B115" s="30"/>
      <c r="C115" s="31"/>
      <c r="D115" s="30"/>
      <c r="E115" s="29">
        <v>0</v>
      </c>
      <c r="F115" s="29">
        <v>0</v>
      </c>
      <c r="G115" s="17"/>
    </row>
    <row r="116" spans="1:7" x14ac:dyDescent="0.35">
      <c r="A116" s="32" t="s">
        <v>46</v>
      </c>
      <c r="B116" s="30"/>
      <c r="C116" s="31"/>
      <c r="D116" s="30"/>
      <c r="E116" s="29">
        <v>0</v>
      </c>
      <c r="F116" s="29">
        <v>15143.66653</v>
      </c>
      <c r="G116" s="17"/>
    </row>
    <row r="117" spans="1:7" ht="15" thickBot="1" x14ac:dyDescent="0.4">
      <c r="A117" s="28"/>
      <c r="B117" s="17"/>
      <c r="C117" s="28"/>
      <c r="D117" s="17"/>
      <c r="E117" s="27"/>
      <c r="F117" s="27"/>
      <c r="G117" s="17"/>
    </row>
    <row r="118" spans="1:7" ht="16" thickBot="1" x14ac:dyDescent="0.4">
      <c r="A118" s="26" t="s">
        <v>45</v>
      </c>
      <c r="B118" s="24"/>
      <c r="C118" s="25"/>
      <c r="D118" s="24"/>
      <c r="E118" s="23">
        <f>E87+E90+SUM(E94:E98)+SUM(E105:E106)+E116</f>
        <v>382975321.79793972</v>
      </c>
      <c r="F118" s="22">
        <f>F87+F90+SUM(F94:F97)+F101+SUM(F105:F106)+F116</f>
        <v>276936557.43611795</v>
      </c>
      <c r="G118" s="17"/>
    </row>
    <row r="119" spans="1:7" x14ac:dyDescent="0.35">
      <c r="A119" s="9"/>
      <c r="B119" s="17"/>
      <c r="C119" s="17"/>
      <c r="D119" s="17"/>
      <c r="E119" s="17"/>
      <c r="F119" s="12"/>
      <c r="G119" s="17"/>
    </row>
    <row r="120" spans="1:7" x14ac:dyDescent="0.35">
      <c r="A120" s="17"/>
      <c r="B120" s="17"/>
      <c r="C120" s="17"/>
      <c r="D120" s="17"/>
      <c r="E120" s="17"/>
      <c r="F120" s="12"/>
      <c r="G120" s="17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7265625" bestFit="1" customWidth="1"/>
    <col min="5" max="5" width="14.26953125" bestFit="1" customWidth="1"/>
  </cols>
  <sheetData>
    <row r="1" spans="1:5" ht="20.5" thickBot="1" x14ac:dyDescent="0.4">
      <c r="A1" s="2" t="s">
        <v>138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46022</v>
      </c>
    </row>
    <row r="3" spans="1:5" ht="28.5" thickBot="1" x14ac:dyDescent="0.4">
      <c r="A3" s="92" t="s">
        <v>137</v>
      </c>
      <c r="B3" s="77"/>
      <c r="C3" s="91" t="s">
        <v>73</v>
      </c>
      <c r="D3" s="77"/>
      <c r="E3" s="90" t="s">
        <v>43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136</v>
      </c>
      <c r="B5" s="77"/>
      <c r="C5" s="88"/>
      <c r="D5" s="77"/>
      <c r="E5" s="81">
        <f>SUM(E9:E10,E15)</f>
        <v>1506532231.1207097</v>
      </c>
    </row>
    <row r="6" spans="1:5" x14ac:dyDescent="0.35">
      <c r="A6" s="80"/>
      <c r="B6" s="12"/>
      <c r="C6" s="12"/>
      <c r="D6" s="12"/>
      <c r="E6" s="66"/>
    </row>
    <row r="7" spans="1:5" x14ac:dyDescent="0.35">
      <c r="A7" s="79" t="s">
        <v>27</v>
      </c>
      <c r="B7" s="83"/>
      <c r="C7" s="84"/>
      <c r="D7" s="83"/>
      <c r="E7" s="76">
        <v>735564637.42864132</v>
      </c>
    </row>
    <row r="8" spans="1:5" x14ac:dyDescent="0.35">
      <c r="A8" s="79" t="s">
        <v>25</v>
      </c>
      <c r="B8" s="83"/>
      <c r="C8" s="84"/>
      <c r="D8" s="83"/>
      <c r="E8" s="76">
        <v>20488215.646120004</v>
      </c>
    </row>
    <row r="9" spans="1:5" x14ac:dyDescent="0.35">
      <c r="A9" s="79" t="s">
        <v>23</v>
      </c>
      <c r="B9" s="83"/>
      <c r="C9" s="84"/>
      <c r="D9" s="83"/>
      <c r="E9" s="86">
        <f>E7-E8</f>
        <v>715076421.78252137</v>
      </c>
    </row>
    <row r="10" spans="1:5" x14ac:dyDescent="0.35">
      <c r="A10" s="79" t="s">
        <v>21</v>
      </c>
      <c r="B10" s="83"/>
      <c r="C10" s="84"/>
      <c r="D10" s="83"/>
      <c r="E10" s="86">
        <f>SUM(E11:E14)</f>
        <v>772924929.04079199</v>
      </c>
    </row>
    <row r="11" spans="1:5" x14ac:dyDescent="0.35">
      <c r="A11" s="87" t="s">
        <v>135</v>
      </c>
      <c r="B11" s="83"/>
      <c r="C11" s="84"/>
      <c r="D11" s="83"/>
      <c r="E11" s="76">
        <v>198016193.11857206</v>
      </c>
    </row>
    <row r="12" spans="1:5" x14ac:dyDescent="0.35">
      <c r="A12" s="87" t="s">
        <v>134</v>
      </c>
      <c r="B12" s="83"/>
      <c r="C12" s="84"/>
      <c r="D12" s="83"/>
      <c r="E12" s="76">
        <v>194485678.37230718</v>
      </c>
    </row>
    <row r="13" spans="1:5" x14ac:dyDescent="0.35">
      <c r="A13" s="87" t="s">
        <v>133</v>
      </c>
      <c r="B13" s="83"/>
      <c r="C13" s="84"/>
      <c r="D13" s="83"/>
      <c r="E13" s="76">
        <v>265536148.38644722</v>
      </c>
    </row>
    <row r="14" spans="1:5" x14ac:dyDescent="0.35">
      <c r="A14" s="87" t="s">
        <v>132</v>
      </c>
      <c r="B14" s="83"/>
      <c r="C14" s="84"/>
      <c r="D14" s="83"/>
      <c r="E14" s="76">
        <v>114886909.16346544</v>
      </c>
    </row>
    <row r="15" spans="1:5" x14ac:dyDescent="0.35">
      <c r="A15" s="79" t="s">
        <v>19</v>
      </c>
      <c r="B15" s="83"/>
      <c r="C15" s="84"/>
      <c r="D15" s="83"/>
      <c r="E15" s="86">
        <f>SUM(E16:E18)</f>
        <v>18530880.29739647</v>
      </c>
    </row>
    <row r="16" spans="1:5" x14ac:dyDescent="0.35">
      <c r="A16" s="85"/>
      <c r="B16" s="83"/>
      <c r="C16" s="84"/>
      <c r="D16" s="83"/>
      <c r="E16" s="76">
        <v>16765390.123353753</v>
      </c>
    </row>
    <row r="17" spans="1:5" x14ac:dyDescent="0.35">
      <c r="A17" s="85"/>
      <c r="B17" s="83"/>
      <c r="C17" s="84"/>
      <c r="D17" s="83"/>
      <c r="E17" s="76">
        <v>1459436.1444727185</v>
      </c>
    </row>
    <row r="18" spans="1:5" x14ac:dyDescent="0.35">
      <c r="A18" s="85"/>
      <c r="B18" s="83"/>
      <c r="C18" s="84"/>
      <c r="D18" s="83"/>
      <c r="E18" s="76">
        <v>306054.02956999687</v>
      </c>
    </row>
    <row r="19" spans="1:5" x14ac:dyDescent="0.35">
      <c r="A19" s="80"/>
      <c r="B19" s="12"/>
      <c r="C19" s="12"/>
      <c r="D19" s="12"/>
      <c r="E19" s="66"/>
    </row>
    <row r="20" spans="1:5" x14ac:dyDescent="0.35">
      <c r="A20" s="82" t="s">
        <v>131</v>
      </c>
      <c r="B20" s="77"/>
      <c r="C20" s="78"/>
      <c r="D20" s="77"/>
      <c r="E20" s="81">
        <f>SUM(E24:E30)</f>
        <v>1439846587.1089361</v>
      </c>
    </row>
    <row r="21" spans="1:5" x14ac:dyDescent="0.35">
      <c r="A21" s="80"/>
      <c r="B21" s="12"/>
      <c r="C21" s="12"/>
      <c r="D21" s="12"/>
      <c r="E21" s="66"/>
    </row>
    <row r="22" spans="1:5" x14ac:dyDescent="0.35">
      <c r="A22" s="79" t="s">
        <v>14</v>
      </c>
      <c r="B22" s="83"/>
      <c r="C22" s="84"/>
      <c r="D22" s="83"/>
      <c r="E22" s="76">
        <v>626292863.29242492</v>
      </c>
    </row>
    <row r="23" spans="1:5" x14ac:dyDescent="0.35">
      <c r="A23" s="79" t="s">
        <v>130</v>
      </c>
      <c r="B23" s="83"/>
      <c r="C23" s="84"/>
      <c r="D23" s="83"/>
      <c r="E23" s="76">
        <v>16880900.198467501</v>
      </c>
    </row>
    <row r="24" spans="1:5" x14ac:dyDescent="0.35">
      <c r="A24" s="79" t="s">
        <v>11</v>
      </c>
      <c r="B24" s="83"/>
      <c r="C24" s="84"/>
      <c r="D24" s="83"/>
      <c r="E24" s="86">
        <f>E22-E23</f>
        <v>609411963.09395742</v>
      </c>
    </row>
    <row r="25" spans="1:5" x14ac:dyDescent="0.35">
      <c r="A25" s="79" t="s">
        <v>10</v>
      </c>
      <c r="B25" s="83"/>
      <c r="C25" s="84"/>
      <c r="D25" s="83"/>
      <c r="E25" s="76">
        <v>718886993.90814388</v>
      </c>
    </row>
    <row r="26" spans="1:5" x14ac:dyDescent="0.35">
      <c r="A26" s="79" t="s">
        <v>9</v>
      </c>
      <c r="B26" s="83"/>
      <c r="C26" s="84"/>
      <c r="D26" s="83"/>
      <c r="E26" s="76">
        <v>123619.46622054803</v>
      </c>
    </row>
    <row r="27" spans="1:5" x14ac:dyDescent="0.35">
      <c r="A27" s="79" t="s">
        <v>8</v>
      </c>
      <c r="B27" s="83"/>
      <c r="C27" s="84"/>
      <c r="D27" s="83"/>
      <c r="E27" s="76">
        <v>23588386.13409207</v>
      </c>
    </row>
    <row r="28" spans="1:5" x14ac:dyDescent="0.35">
      <c r="A28" s="79" t="s">
        <v>7</v>
      </c>
      <c r="B28" s="83"/>
      <c r="C28" s="84"/>
      <c r="D28" s="83"/>
      <c r="E28" s="76">
        <v>69531769.564479515</v>
      </c>
    </row>
    <row r="29" spans="1:5" x14ac:dyDescent="0.35">
      <c r="A29" s="79" t="s">
        <v>6</v>
      </c>
      <c r="B29" s="83"/>
      <c r="C29" s="84"/>
      <c r="D29" s="83"/>
      <c r="E29" s="76">
        <v>6939389.990639165</v>
      </c>
    </row>
    <row r="30" spans="1:5" x14ac:dyDescent="0.35">
      <c r="A30" s="79" t="s">
        <v>5</v>
      </c>
      <c r="B30" s="83"/>
      <c r="C30" s="84"/>
      <c r="D30" s="83"/>
      <c r="E30" s="86">
        <f>SUM(E31:E33)</f>
        <v>11364464.951403102</v>
      </c>
    </row>
    <row r="31" spans="1:5" x14ac:dyDescent="0.35">
      <c r="A31" s="85"/>
      <c r="B31" s="83"/>
      <c r="C31" s="84"/>
      <c r="D31" s="83"/>
      <c r="E31" s="76">
        <v>6145587.9555167649</v>
      </c>
    </row>
    <row r="32" spans="1:5" x14ac:dyDescent="0.35">
      <c r="A32" s="85"/>
      <c r="B32" s="83"/>
      <c r="C32" s="84"/>
      <c r="D32" s="83"/>
      <c r="E32" s="76">
        <v>4095908.6549693258</v>
      </c>
    </row>
    <row r="33" spans="1:5" x14ac:dyDescent="0.35">
      <c r="A33" s="85"/>
      <c r="B33" s="83"/>
      <c r="C33" s="84"/>
      <c r="D33" s="83"/>
      <c r="E33" s="76">
        <v>1122968.3409170117</v>
      </c>
    </row>
    <row r="34" spans="1:5" x14ac:dyDescent="0.35">
      <c r="A34" s="80"/>
      <c r="B34" s="12"/>
      <c r="C34" s="12"/>
      <c r="D34" s="12"/>
      <c r="E34" s="66"/>
    </row>
    <row r="35" spans="1:5" x14ac:dyDescent="0.35">
      <c r="A35" s="82" t="s">
        <v>129</v>
      </c>
      <c r="B35" s="77"/>
      <c r="C35" s="78"/>
      <c r="D35" s="77"/>
      <c r="E35" s="81">
        <f>E5-E20</f>
        <v>66685644.011773586</v>
      </c>
    </row>
    <row r="36" spans="1:5" x14ac:dyDescent="0.35">
      <c r="A36" s="80"/>
      <c r="B36" s="12"/>
      <c r="C36" s="12"/>
      <c r="D36" s="12"/>
      <c r="E36" s="66"/>
    </row>
    <row r="37" spans="1:5" x14ac:dyDescent="0.35">
      <c r="A37" s="79" t="s">
        <v>128</v>
      </c>
      <c r="B37" s="77"/>
      <c r="C37" s="78"/>
      <c r="D37" s="77"/>
      <c r="E37" s="76">
        <v>32833452.316325884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81640625" bestFit="1" customWidth="1"/>
    <col min="2" max="2" width="19.453125" bestFit="1" customWidth="1"/>
    <col min="3" max="3" width="14" bestFit="1" customWidth="1"/>
    <col min="4" max="4" width="16" bestFit="1" customWidth="1"/>
    <col min="5" max="5" width="14" bestFit="1" customWidth="1"/>
    <col min="6" max="6" width="8.7265625" bestFit="1" customWidth="1"/>
    <col min="7" max="7" width="16" bestFit="1" customWidth="1"/>
    <col min="8" max="8" width="11.81640625" bestFit="1" customWidth="1"/>
    <col min="9" max="9" width="14" bestFit="1" customWidth="1"/>
  </cols>
  <sheetData>
    <row r="1" spans="1:9" ht="15" customHeight="1" thickBot="1" x14ac:dyDescent="0.4">
      <c r="A1" s="119" t="s">
        <v>192</v>
      </c>
      <c r="B1" s="118">
        <v>46022</v>
      </c>
      <c r="C1" s="21"/>
      <c r="D1" s="20"/>
      <c r="E1" s="21"/>
      <c r="F1" s="21"/>
      <c r="G1" s="21"/>
      <c r="H1" s="20"/>
      <c r="I1" s="20"/>
    </row>
    <row r="2" spans="1:9" ht="15" thickBot="1" x14ac:dyDescent="0.4">
      <c r="A2" s="117"/>
      <c r="B2" s="17"/>
      <c r="C2" s="17"/>
      <c r="D2" s="17"/>
      <c r="E2" s="17"/>
      <c r="F2" s="17"/>
      <c r="G2" s="17"/>
      <c r="H2" s="17"/>
      <c r="I2" s="17"/>
    </row>
    <row r="3" spans="1:9" x14ac:dyDescent="0.35">
      <c r="A3" s="115" t="s">
        <v>191</v>
      </c>
      <c r="B3" s="114">
        <f>SUM(B4:B5)</f>
        <v>4986018330.1186676</v>
      </c>
      <c r="C3" s="17"/>
      <c r="D3" s="17"/>
      <c r="E3" s="17"/>
      <c r="F3" s="17"/>
      <c r="G3" s="17"/>
      <c r="H3" s="17"/>
      <c r="I3" s="17"/>
    </row>
    <row r="4" spans="1:9" x14ac:dyDescent="0.35">
      <c r="A4" s="113" t="s">
        <v>28</v>
      </c>
      <c r="B4" s="112">
        <f>C14+C24+C35+C42+C53+C64+C75+C83+C90</f>
        <v>3043718245.8298049</v>
      </c>
      <c r="C4" s="17"/>
      <c r="D4" s="17"/>
      <c r="E4" s="17"/>
      <c r="F4" s="17"/>
      <c r="G4" s="17"/>
      <c r="H4" s="17"/>
      <c r="I4" s="17"/>
    </row>
    <row r="5" spans="1:9" ht="15" thickBot="1" x14ac:dyDescent="0.4">
      <c r="A5" s="111" t="s">
        <v>186</v>
      </c>
      <c r="B5" s="110">
        <f>D14+D24+D35+D42+D53+D64+D75+D83+D90</f>
        <v>1942300084.2888629</v>
      </c>
      <c r="C5" s="17"/>
      <c r="D5" s="17"/>
      <c r="E5" s="17"/>
      <c r="F5" s="17"/>
      <c r="G5" s="17"/>
      <c r="H5" s="17"/>
      <c r="I5" s="17"/>
    </row>
    <row r="6" spans="1:9" ht="15" thickBot="1" x14ac:dyDescent="0.4">
      <c r="A6" s="17"/>
      <c r="B6" s="116"/>
      <c r="C6" s="17"/>
      <c r="D6" s="17"/>
      <c r="E6" s="17"/>
      <c r="F6" s="17"/>
      <c r="G6" s="17"/>
      <c r="H6" s="17"/>
      <c r="I6" s="17"/>
    </row>
    <row r="7" spans="1:9" x14ac:dyDescent="0.35">
      <c r="A7" s="115" t="s">
        <v>190</v>
      </c>
      <c r="B7" s="114">
        <f>SUM(B8:B9)</f>
        <v>24051068.141838036</v>
      </c>
      <c r="C7" s="17"/>
      <c r="D7" s="17"/>
      <c r="E7" s="17"/>
      <c r="F7" s="17"/>
      <c r="G7" s="17"/>
      <c r="H7" s="17"/>
      <c r="I7" s="17"/>
    </row>
    <row r="8" spans="1:9" x14ac:dyDescent="0.35">
      <c r="A8" s="113" t="s">
        <v>28</v>
      </c>
      <c r="B8" s="112">
        <f>F14+F24+F35+F42+F53+F64+F75+F83+F90</f>
        <v>809161.34268316813</v>
      </c>
      <c r="C8" s="17"/>
      <c r="D8" s="17"/>
      <c r="E8" s="17"/>
      <c r="F8" s="17"/>
      <c r="G8" s="17"/>
      <c r="H8" s="17"/>
      <c r="I8" s="17"/>
    </row>
    <row r="9" spans="1:9" ht="15" thickBot="1" x14ac:dyDescent="0.4">
      <c r="A9" s="111" t="s">
        <v>186</v>
      </c>
      <c r="B9" s="110">
        <f>G14+G24+G35+G42+G53+G64+G75+G83+G90</f>
        <v>23241906.799154866</v>
      </c>
      <c r="C9" s="17"/>
      <c r="D9" s="17"/>
      <c r="E9" s="17"/>
      <c r="F9" s="17"/>
      <c r="G9" s="17"/>
      <c r="H9" s="17"/>
      <c r="I9" s="17"/>
    </row>
    <row r="10" spans="1:9" ht="15" thickBot="1" x14ac:dyDescent="0.4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35">
      <c r="A11" s="199" t="s">
        <v>189</v>
      </c>
      <c r="B11" s="201" t="s">
        <v>73</v>
      </c>
      <c r="C11" s="203" t="s">
        <v>188</v>
      </c>
      <c r="D11" s="203"/>
      <c r="E11" s="203"/>
      <c r="F11" s="203" t="s">
        <v>187</v>
      </c>
      <c r="G11" s="203"/>
      <c r="H11" s="203"/>
      <c r="I11" s="197" t="s">
        <v>0</v>
      </c>
    </row>
    <row r="12" spans="1:9" ht="26.5" thickBot="1" x14ac:dyDescent="0.4">
      <c r="A12" s="200"/>
      <c r="B12" s="202"/>
      <c r="C12" s="108" t="s">
        <v>28</v>
      </c>
      <c r="D12" s="109" t="s">
        <v>186</v>
      </c>
      <c r="E12" s="108" t="s">
        <v>0</v>
      </c>
      <c r="F12" s="108" t="s">
        <v>28</v>
      </c>
      <c r="G12" s="109" t="s">
        <v>186</v>
      </c>
      <c r="H12" s="108" t="s">
        <v>0</v>
      </c>
      <c r="I12" s="198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26</v>
      </c>
      <c r="B14" s="106"/>
      <c r="C14" s="101">
        <f>SUM(C15:C22)</f>
        <v>144183110.50730324</v>
      </c>
      <c r="D14" s="101">
        <f>SUM(D15:D22)</f>
        <v>368950187.51213092</v>
      </c>
      <c r="E14" s="101">
        <f t="shared" ref="E14:E22" si="0">SUM(C14:D14)</f>
        <v>513133298.01943415</v>
      </c>
      <c r="F14" s="101">
        <f>SUM(F15:F22)</f>
        <v>0</v>
      </c>
      <c r="G14" s="101">
        <f>SUM(G15:G22)</f>
        <v>14352285</v>
      </c>
      <c r="H14" s="101">
        <f t="shared" ref="H14:H22" si="1">SUM(F14:G14)</f>
        <v>14352285</v>
      </c>
      <c r="I14" s="101">
        <f t="shared" ref="I14:I22" si="2">E14+H14</f>
        <v>527485583.01943415</v>
      </c>
    </row>
    <row r="15" spans="1:9" x14ac:dyDescent="0.35">
      <c r="A15" s="100" t="s">
        <v>185</v>
      </c>
      <c r="B15" s="99"/>
      <c r="C15" s="41">
        <v>130442693.47515005</v>
      </c>
      <c r="D15" s="41">
        <v>331725999.85734093</v>
      </c>
      <c r="E15" s="98">
        <f t="shared" si="0"/>
        <v>462168693.33249098</v>
      </c>
      <c r="F15" s="41">
        <v>0</v>
      </c>
      <c r="G15" s="41">
        <v>9899575</v>
      </c>
      <c r="H15" s="98">
        <f t="shared" si="1"/>
        <v>9899575</v>
      </c>
      <c r="I15" s="98">
        <f t="shared" si="2"/>
        <v>472068268.33249098</v>
      </c>
    </row>
    <row r="16" spans="1:9" x14ac:dyDescent="0.35">
      <c r="A16" s="100" t="s">
        <v>184</v>
      </c>
      <c r="B16" s="99"/>
      <c r="C16" s="41">
        <v>75433.443951230598</v>
      </c>
      <c r="D16" s="41">
        <v>20.580638769425502</v>
      </c>
      <c r="E16" s="98">
        <f t="shared" si="0"/>
        <v>75454.02459000003</v>
      </c>
      <c r="F16" s="41">
        <v>0</v>
      </c>
      <c r="G16" s="41">
        <v>0</v>
      </c>
      <c r="H16" s="98">
        <f t="shared" si="1"/>
        <v>0</v>
      </c>
      <c r="I16" s="98">
        <f t="shared" si="2"/>
        <v>75454.02459000003</v>
      </c>
    </row>
    <row r="17" spans="1:9" x14ac:dyDescent="0.35">
      <c r="A17" s="100" t="s">
        <v>183</v>
      </c>
      <c r="B17" s="99"/>
      <c r="C17" s="41">
        <v>21.967110000000002</v>
      </c>
      <c r="D17" s="41">
        <v>0</v>
      </c>
      <c r="E17" s="98">
        <f t="shared" si="0"/>
        <v>21.967110000000002</v>
      </c>
      <c r="F17" s="41">
        <v>0</v>
      </c>
      <c r="G17" s="41">
        <v>0</v>
      </c>
      <c r="H17" s="98">
        <f t="shared" si="1"/>
        <v>0</v>
      </c>
      <c r="I17" s="98">
        <f t="shared" si="2"/>
        <v>21.967110000000002</v>
      </c>
    </row>
    <row r="18" spans="1:9" x14ac:dyDescent="0.35">
      <c r="A18" s="100" t="s">
        <v>182</v>
      </c>
      <c r="B18" s="99"/>
      <c r="C18" s="41">
        <v>78719.435816299985</v>
      </c>
      <c r="D18" s="41">
        <v>849416.77328019147</v>
      </c>
      <c r="E18" s="98">
        <f t="shared" si="0"/>
        <v>928136.20909649145</v>
      </c>
      <c r="F18" s="41">
        <v>0</v>
      </c>
      <c r="G18" s="41">
        <v>0</v>
      </c>
      <c r="H18" s="98">
        <f t="shared" si="1"/>
        <v>0</v>
      </c>
      <c r="I18" s="98">
        <f t="shared" si="2"/>
        <v>928136.20909649145</v>
      </c>
    </row>
    <row r="19" spans="1:9" x14ac:dyDescent="0.35">
      <c r="A19" s="100" t="s">
        <v>181</v>
      </c>
      <c r="B19" s="99"/>
      <c r="C19" s="41">
        <v>8054474.8480674149</v>
      </c>
      <c r="D19" s="41">
        <v>15921246.327420451</v>
      </c>
      <c r="E19" s="98">
        <f t="shared" si="0"/>
        <v>23975721.175487865</v>
      </c>
      <c r="F19" s="41">
        <v>0</v>
      </c>
      <c r="G19" s="41">
        <v>1875944</v>
      </c>
      <c r="H19" s="98">
        <f t="shared" si="1"/>
        <v>1875944</v>
      </c>
      <c r="I19" s="98">
        <f t="shared" si="2"/>
        <v>25851665.175487865</v>
      </c>
    </row>
    <row r="20" spans="1:9" x14ac:dyDescent="0.35">
      <c r="A20" s="100" t="s">
        <v>174</v>
      </c>
      <c r="B20" s="99"/>
      <c r="C20" s="41">
        <v>0</v>
      </c>
      <c r="D20" s="41">
        <v>0</v>
      </c>
      <c r="E20" s="98">
        <f t="shared" si="0"/>
        <v>0</v>
      </c>
      <c r="F20" s="41">
        <v>0</v>
      </c>
      <c r="G20" s="41">
        <v>0</v>
      </c>
      <c r="H20" s="98">
        <f t="shared" si="1"/>
        <v>0</v>
      </c>
      <c r="I20" s="98">
        <f t="shared" si="2"/>
        <v>0</v>
      </c>
    </row>
    <row r="21" spans="1:9" x14ac:dyDescent="0.35">
      <c r="A21" s="100" t="s">
        <v>173</v>
      </c>
      <c r="B21" s="99"/>
      <c r="C21" s="41">
        <v>5529856.1426331364</v>
      </c>
      <c r="D21" s="41">
        <v>20447501.121217571</v>
      </c>
      <c r="E21" s="98">
        <f t="shared" si="0"/>
        <v>25977357.263850708</v>
      </c>
      <c r="F21" s="41">
        <v>0</v>
      </c>
      <c r="G21" s="41">
        <v>2576766</v>
      </c>
      <c r="H21" s="98">
        <f t="shared" si="1"/>
        <v>2576766</v>
      </c>
      <c r="I21" s="98">
        <f t="shared" si="2"/>
        <v>28554123.263850708</v>
      </c>
    </row>
    <row r="22" spans="1:9" x14ac:dyDescent="0.35">
      <c r="A22" s="100" t="s">
        <v>180</v>
      </c>
      <c r="B22" s="99"/>
      <c r="C22" s="41">
        <v>1911.19457509836</v>
      </c>
      <c r="D22" s="41">
        <v>6002.8522329646303</v>
      </c>
      <c r="E22" s="98">
        <f t="shared" si="0"/>
        <v>7914.0468080629907</v>
      </c>
      <c r="F22" s="41">
        <v>0</v>
      </c>
      <c r="G22" s="41">
        <v>0</v>
      </c>
      <c r="H22" s="98">
        <f t="shared" si="1"/>
        <v>0</v>
      </c>
      <c r="I22" s="98">
        <f t="shared" si="2"/>
        <v>7914.0468080629907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24</v>
      </c>
      <c r="B24" s="106"/>
      <c r="C24" s="101">
        <f>SUM(C25:C33)</f>
        <v>91245911.430042401</v>
      </c>
      <c r="D24" s="101">
        <f>SUM(D25:D33)</f>
        <v>234457346.22821939</v>
      </c>
      <c r="E24" s="101">
        <f t="shared" ref="E24:E33" si="3">SUM(C24:D24)</f>
        <v>325703257.65826178</v>
      </c>
      <c r="F24" s="101">
        <f>SUM(F25:F33)</f>
        <v>0</v>
      </c>
      <c r="G24" s="101">
        <f>SUM(G25:G33)</f>
        <v>11035991</v>
      </c>
      <c r="H24" s="101">
        <f t="shared" ref="H24:H33" si="4">SUM(F24:G24)</f>
        <v>11035991</v>
      </c>
      <c r="I24" s="101">
        <f t="shared" ref="I24:I33" si="5">E24+H24</f>
        <v>336739248.65826178</v>
      </c>
    </row>
    <row r="25" spans="1:9" x14ac:dyDescent="0.35">
      <c r="A25" s="100" t="s">
        <v>179</v>
      </c>
      <c r="B25" s="99"/>
      <c r="C25" s="41">
        <v>73782606.973774001</v>
      </c>
      <c r="D25" s="41">
        <v>211423808.96430388</v>
      </c>
      <c r="E25" s="98">
        <f t="shared" si="3"/>
        <v>285206415.93807787</v>
      </c>
      <c r="F25" s="41">
        <v>0</v>
      </c>
      <c r="G25" s="41">
        <v>11035991</v>
      </c>
      <c r="H25" s="98">
        <f t="shared" si="4"/>
        <v>11035991</v>
      </c>
      <c r="I25" s="98">
        <f t="shared" si="5"/>
        <v>296242406.93807787</v>
      </c>
    </row>
    <row r="26" spans="1:9" x14ac:dyDescent="0.35">
      <c r="A26" s="100" t="s">
        <v>178</v>
      </c>
      <c r="B26" s="99"/>
      <c r="C26" s="41">
        <v>331118.35727000004</v>
      </c>
      <c r="D26" s="41">
        <v>83821.605920000002</v>
      </c>
      <c r="E26" s="98">
        <f t="shared" si="3"/>
        <v>414939.96319000004</v>
      </c>
      <c r="F26" s="41">
        <v>0</v>
      </c>
      <c r="G26" s="41">
        <v>0</v>
      </c>
      <c r="H26" s="98">
        <f t="shared" si="4"/>
        <v>0</v>
      </c>
      <c r="I26" s="98">
        <f t="shared" si="5"/>
        <v>414939.96319000004</v>
      </c>
    </row>
    <row r="27" spans="1:9" x14ac:dyDescent="0.35">
      <c r="A27" s="100" t="s">
        <v>177</v>
      </c>
      <c r="B27" s="99"/>
      <c r="C27" s="41">
        <v>167957.17744699999</v>
      </c>
      <c r="D27" s="41">
        <v>491964.20867000002</v>
      </c>
      <c r="E27" s="98">
        <f t="shared" si="3"/>
        <v>659921.38611700002</v>
      </c>
      <c r="F27" s="41">
        <v>0</v>
      </c>
      <c r="G27" s="41">
        <v>0</v>
      </c>
      <c r="H27" s="98">
        <f t="shared" si="4"/>
        <v>0</v>
      </c>
      <c r="I27" s="98">
        <f t="shared" si="5"/>
        <v>659921.38611700002</v>
      </c>
    </row>
    <row r="28" spans="1:9" x14ac:dyDescent="0.35">
      <c r="A28" s="100" t="s">
        <v>176</v>
      </c>
      <c r="B28" s="99"/>
      <c r="C28" s="41">
        <v>8674223.9174379818</v>
      </c>
      <c r="D28" s="41">
        <v>2900602.2933335248</v>
      </c>
      <c r="E28" s="98">
        <f t="shared" si="3"/>
        <v>11574826.210771507</v>
      </c>
      <c r="F28" s="41">
        <v>0</v>
      </c>
      <c r="G28" s="41">
        <v>0</v>
      </c>
      <c r="H28" s="98">
        <f t="shared" si="4"/>
        <v>0</v>
      </c>
      <c r="I28" s="98">
        <f t="shared" si="5"/>
        <v>11574826.210771507</v>
      </c>
    </row>
    <row r="29" spans="1:9" x14ac:dyDescent="0.35">
      <c r="A29" s="100" t="s">
        <v>175</v>
      </c>
      <c r="B29" s="99"/>
      <c r="C29" s="41">
        <v>148074.52502785699</v>
      </c>
      <c r="D29" s="41">
        <v>112375.00381370309</v>
      </c>
      <c r="E29" s="98">
        <f t="shared" si="3"/>
        <v>260449.52884156007</v>
      </c>
      <c r="F29" s="41">
        <v>0</v>
      </c>
      <c r="G29" s="41">
        <v>0</v>
      </c>
      <c r="H29" s="98">
        <f t="shared" si="4"/>
        <v>0</v>
      </c>
      <c r="I29" s="98">
        <f t="shared" si="5"/>
        <v>260449.52884156007</v>
      </c>
    </row>
    <row r="30" spans="1:9" x14ac:dyDescent="0.35">
      <c r="A30" s="100" t="s">
        <v>174</v>
      </c>
      <c r="B30" s="99"/>
      <c r="C30" s="41">
        <v>110160.21309</v>
      </c>
      <c r="D30" s="41">
        <v>79349.493470000001</v>
      </c>
      <c r="E30" s="98">
        <f t="shared" si="3"/>
        <v>189509.70656000002</v>
      </c>
      <c r="F30" s="41">
        <v>0</v>
      </c>
      <c r="G30" s="41">
        <v>0</v>
      </c>
      <c r="H30" s="98">
        <f t="shared" si="4"/>
        <v>0</v>
      </c>
      <c r="I30" s="98">
        <f t="shared" si="5"/>
        <v>189509.70656000002</v>
      </c>
    </row>
    <row r="31" spans="1:9" x14ac:dyDescent="0.35">
      <c r="A31" s="100" t="s">
        <v>173</v>
      </c>
      <c r="B31" s="99"/>
      <c r="C31" s="41">
        <v>4246746.3537541246</v>
      </c>
      <c r="D31" s="41">
        <v>13049491.70583716</v>
      </c>
      <c r="E31" s="98">
        <f t="shared" si="3"/>
        <v>17296238.059591286</v>
      </c>
      <c r="F31" s="41">
        <v>0</v>
      </c>
      <c r="G31" s="41">
        <v>0</v>
      </c>
      <c r="H31" s="98">
        <f t="shared" si="4"/>
        <v>0</v>
      </c>
      <c r="I31" s="98">
        <f t="shared" si="5"/>
        <v>17296238.059591286</v>
      </c>
    </row>
    <row r="32" spans="1:9" x14ac:dyDescent="0.35">
      <c r="A32" s="100" t="s">
        <v>172</v>
      </c>
      <c r="B32" s="99"/>
      <c r="C32" s="41">
        <v>355450.27514359797</v>
      </c>
      <c r="D32" s="41">
        <v>5729164.4695154522</v>
      </c>
      <c r="E32" s="98">
        <f t="shared" si="3"/>
        <v>6084614.7446590504</v>
      </c>
      <c r="F32" s="41">
        <v>0</v>
      </c>
      <c r="G32" s="41">
        <v>0</v>
      </c>
      <c r="H32" s="98">
        <f t="shared" si="4"/>
        <v>0</v>
      </c>
      <c r="I32" s="98">
        <f t="shared" si="5"/>
        <v>6084614.7446590504</v>
      </c>
    </row>
    <row r="33" spans="1:9" x14ac:dyDescent="0.35">
      <c r="A33" s="100" t="s">
        <v>139</v>
      </c>
      <c r="B33" s="99"/>
      <c r="C33" s="41">
        <v>3429573.6370978397</v>
      </c>
      <c r="D33" s="41">
        <v>586768.48335567606</v>
      </c>
      <c r="E33" s="98">
        <f t="shared" si="3"/>
        <v>4016342.120453516</v>
      </c>
      <c r="F33" s="41">
        <v>0</v>
      </c>
      <c r="G33" s="41">
        <v>0</v>
      </c>
      <c r="H33" s="98">
        <f t="shared" si="4"/>
        <v>0</v>
      </c>
      <c r="I33" s="98">
        <f t="shared" si="5"/>
        <v>4016342.120453516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22</v>
      </c>
      <c r="B35" s="102"/>
      <c r="C35" s="101">
        <f>SUM(C36:C40)</f>
        <v>493687504.34861779</v>
      </c>
      <c r="D35" s="101">
        <f>SUM(D36:D40)</f>
        <v>222712821.25600186</v>
      </c>
      <c r="E35" s="101">
        <f t="shared" ref="E35:E40" si="6">SUM(C35:D35)</f>
        <v>716400325.60461962</v>
      </c>
      <c r="F35" s="101">
        <f>SUM(F36:F40)</f>
        <v>750589.74784630595</v>
      </c>
      <c r="G35" s="101">
        <f>SUM(G36:G40)</f>
        <v>29117873.203153733</v>
      </c>
      <c r="H35" s="101">
        <f t="shared" ref="H35:H40" si="7">SUM(F35:G35)</f>
        <v>29868462.951000039</v>
      </c>
      <c r="I35" s="101">
        <f t="shared" ref="I35:I40" si="8">E35+H35</f>
        <v>746268788.55561972</v>
      </c>
    </row>
    <row r="36" spans="1:9" x14ac:dyDescent="0.35">
      <c r="A36" s="100" t="s">
        <v>171</v>
      </c>
      <c r="B36" s="99"/>
      <c r="C36" s="41">
        <v>446506891.81427151</v>
      </c>
      <c r="D36" s="41">
        <v>208523150.77307978</v>
      </c>
      <c r="E36" s="98">
        <f t="shared" si="6"/>
        <v>655030042.58735132</v>
      </c>
      <c r="F36" s="41">
        <v>39866.800671466997</v>
      </c>
      <c r="G36" s="41">
        <v>15172323.674328532</v>
      </c>
      <c r="H36" s="98">
        <f t="shared" si="7"/>
        <v>15212190.475</v>
      </c>
      <c r="I36" s="98">
        <f t="shared" si="8"/>
        <v>670242233.06235135</v>
      </c>
    </row>
    <row r="37" spans="1:9" x14ac:dyDescent="0.35">
      <c r="A37" s="100" t="s">
        <v>170</v>
      </c>
      <c r="B37" s="99"/>
      <c r="C37" s="41">
        <v>19763861.979292445</v>
      </c>
      <c r="D37" s="41">
        <v>6690730.8639557473</v>
      </c>
      <c r="E37" s="98">
        <f t="shared" si="6"/>
        <v>26454592.843248192</v>
      </c>
      <c r="F37" s="41">
        <v>710722.94717483898</v>
      </c>
      <c r="G37" s="41">
        <v>18262008.0338252</v>
      </c>
      <c r="H37" s="98">
        <f t="shared" si="7"/>
        <v>18972730.98100004</v>
      </c>
      <c r="I37" s="98">
        <f t="shared" si="8"/>
        <v>45427323.824248232</v>
      </c>
    </row>
    <row r="38" spans="1:9" x14ac:dyDescent="0.35">
      <c r="A38" s="100" t="s">
        <v>169</v>
      </c>
      <c r="B38" s="99"/>
      <c r="C38" s="41">
        <v>0</v>
      </c>
      <c r="D38" s="41">
        <v>0</v>
      </c>
      <c r="E38" s="98">
        <f t="shared" si="6"/>
        <v>0</v>
      </c>
      <c r="F38" s="41">
        <v>0</v>
      </c>
      <c r="G38" s="41">
        <v>0</v>
      </c>
      <c r="H38" s="98">
        <f t="shared" si="7"/>
        <v>0</v>
      </c>
      <c r="I38" s="98">
        <f t="shared" si="8"/>
        <v>0</v>
      </c>
    </row>
    <row r="39" spans="1:9" x14ac:dyDescent="0.35">
      <c r="A39" s="100" t="s">
        <v>168</v>
      </c>
      <c r="B39" s="99"/>
      <c r="C39" s="41">
        <v>968349.55231666414</v>
      </c>
      <c r="D39" s="41">
        <v>5005067.5478158435</v>
      </c>
      <c r="E39" s="98">
        <f t="shared" si="6"/>
        <v>5973417.1001325073</v>
      </c>
      <c r="F39" s="41">
        <v>0</v>
      </c>
      <c r="G39" s="41">
        <v>-4316458.5049999999</v>
      </c>
      <c r="H39" s="98">
        <f t="shared" si="7"/>
        <v>-4316458.5049999999</v>
      </c>
      <c r="I39" s="98">
        <f t="shared" si="8"/>
        <v>1656958.5951325074</v>
      </c>
    </row>
    <row r="40" spans="1:9" x14ac:dyDescent="0.35">
      <c r="A40" s="100" t="s">
        <v>139</v>
      </c>
      <c r="B40" s="99"/>
      <c r="C40" s="41">
        <v>26448401.002737191</v>
      </c>
      <c r="D40" s="41">
        <v>2493872.0711505003</v>
      </c>
      <c r="E40" s="98">
        <f t="shared" si="6"/>
        <v>28942273.073887691</v>
      </c>
      <c r="F40" s="41">
        <v>0</v>
      </c>
      <c r="G40" s="41">
        <v>0</v>
      </c>
      <c r="H40" s="98">
        <f t="shared" si="7"/>
        <v>0</v>
      </c>
      <c r="I40" s="98">
        <f t="shared" si="8"/>
        <v>28942273.073887691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20</v>
      </c>
      <c r="B42" s="102"/>
      <c r="C42" s="101">
        <f>SUM(C43:C51)</f>
        <v>2084071843.2692957</v>
      </c>
      <c r="D42" s="101">
        <f>SUM(D43:D51)</f>
        <v>789478712.41460037</v>
      </c>
      <c r="E42" s="101">
        <f t="shared" ref="E42:E51" si="9">SUM(C42:D42)</f>
        <v>2873550555.6838961</v>
      </c>
      <c r="F42" s="101">
        <f>SUM(F43:F51)</f>
        <v>0</v>
      </c>
      <c r="G42" s="101">
        <f>SUM(G43:G51)</f>
        <v>-27628097.864100002</v>
      </c>
      <c r="H42" s="101">
        <f t="shared" ref="H42:H51" si="10">SUM(F42:G42)</f>
        <v>-27628097.864100002</v>
      </c>
      <c r="I42" s="101">
        <f t="shared" ref="I42:I51" si="11">E42+H42</f>
        <v>2845922457.8197961</v>
      </c>
    </row>
    <row r="43" spans="1:9" x14ac:dyDescent="0.35">
      <c r="A43" s="100" t="s">
        <v>167</v>
      </c>
      <c r="B43" s="99"/>
      <c r="C43" s="41">
        <v>1028012782.5244009</v>
      </c>
      <c r="D43" s="41">
        <v>305654970.39753282</v>
      </c>
      <c r="E43" s="98">
        <f t="shared" si="9"/>
        <v>1333667752.9219337</v>
      </c>
      <c r="F43" s="41">
        <v>0</v>
      </c>
      <c r="G43" s="41">
        <v>0</v>
      </c>
      <c r="H43" s="98">
        <f t="shared" si="10"/>
        <v>0</v>
      </c>
      <c r="I43" s="98">
        <f t="shared" si="11"/>
        <v>1333667752.9219337</v>
      </c>
    </row>
    <row r="44" spans="1:9" x14ac:dyDescent="0.35">
      <c r="A44" s="100" t="s">
        <v>166</v>
      </c>
      <c r="B44" s="99"/>
      <c r="C44" s="41">
        <v>265187776.58009654</v>
      </c>
      <c r="D44" s="41">
        <v>61365178.823310405</v>
      </c>
      <c r="E44" s="98">
        <f t="shared" si="9"/>
        <v>326552955.40340698</v>
      </c>
      <c r="F44" s="41">
        <v>0</v>
      </c>
      <c r="G44" s="41">
        <v>0</v>
      </c>
      <c r="H44" s="98">
        <f t="shared" si="10"/>
        <v>0</v>
      </c>
      <c r="I44" s="98">
        <f t="shared" si="11"/>
        <v>326552955.40340698</v>
      </c>
    </row>
    <row r="45" spans="1:9" x14ac:dyDescent="0.35">
      <c r="A45" s="100" t="s">
        <v>165</v>
      </c>
      <c r="B45" s="99"/>
      <c r="C45" s="41">
        <v>87674066.35098505</v>
      </c>
      <c r="D45" s="41">
        <v>58859502.732184768</v>
      </c>
      <c r="E45" s="98">
        <f t="shared" si="9"/>
        <v>146533569.08316982</v>
      </c>
      <c r="F45" s="41">
        <v>0</v>
      </c>
      <c r="G45" s="41">
        <v>7068560.1359000001</v>
      </c>
      <c r="H45" s="98">
        <f t="shared" si="10"/>
        <v>7068560.1359000001</v>
      </c>
      <c r="I45" s="98">
        <f t="shared" si="11"/>
        <v>153602129.21906981</v>
      </c>
    </row>
    <row r="46" spans="1:9" x14ac:dyDescent="0.35">
      <c r="A46" s="100" t="s">
        <v>164</v>
      </c>
      <c r="B46" s="99"/>
      <c r="C46" s="41">
        <v>557926279.20399463</v>
      </c>
      <c r="D46" s="41">
        <v>249489383.32340476</v>
      </c>
      <c r="E46" s="98">
        <f t="shared" si="9"/>
        <v>807415662.52739942</v>
      </c>
      <c r="F46" s="41">
        <v>0</v>
      </c>
      <c r="G46" s="41">
        <v>4112856</v>
      </c>
      <c r="H46" s="98">
        <f t="shared" si="10"/>
        <v>4112856</v>
      </c>
      <c r="I46" s="98">
        <f t="shared" si="11"/>
        <v>811528518.52739942</v>
      </c>
    </row>
    <row r="47" spans="1:9" x14ac:dyDescent="0.35">
      <c r="A47" s="100" t="s">
        <v>163</v>
      </c>
      <c r="B47" s="99"/>
      <c r="C47" s="41">
        <v>25443368.558444176</v>
      </c>
      <c r="D47" s="41">
        <v>21732791.751833539</v>
      </c>
      <c r="E47" s="98">
        <f t="shared" si="9"/>
        <v>47176160.310277715</v>
      </c>
      <c r="F47" s="41">
        <v>0</v>
      </c>
      <c r="G47" s="41">
        <v>0</v>
      </c>
      <c r="H47" s="98">
        <f t="shared" si="10"/>
        <v>0</v>
      </c>
      <c r="I47" s="98">
        <f t="shared" si="11"/>
        <v>47176160.310277715</v>
      </c>
    </row>
    <row r="48" spans="1:9" x14ac:dyDescent="0.35">
      <c r="A48" s="100" t="s">
        <v>162</v>
      </c>
      <c r="B48" s="99"/>
      <c r="C48" s="41">
        <v>41691425.27321665</v>
      </c>
      <c r="D48" s="41">
        <v>46125232.957503885</v>
      </c>
      <c r="E48" s="98">
        <f t="shared" si="9"/>
        <v>87816658.230720535</v>
      </c>
      <c r="F48" s="41">
        <v>0</v>
      </c>
      <c r="G48" s="41">
        <v>-38809514</v>
      </c>
      <c r="H48" s="98">
        <f t="shared" si="10"/>
        <v>-38809514</v>
      </c>
      <c r="I48" s="98">
        <f t="shared" si="11"/>
        <v>49007144.230720535</v>
      </c>
    </row>
    <row r="49" spans="1:9" x14ac:dyDescent="0.35">
      <c r="A49" s="100" t="s">
        <v>161</v>
      </c>
      <c r="B49" s="99"/>
      <c r="C49" s="41">
        <v>12938846.166568821</v>
      </c>
      <c r="D49" s="41">
        <v>22869417.889269534</v>
      </c>
      <c r="E49" s="98">
        <f t="shared" si="9"/>
        <v>35808264.055838354</v>
      </c>
      <c r="F49" s="41">
        <v>0</v>
      </c>
      <c r="G49" s="41">
        <v>0</v>
      </c>
      <c r="H49" s="98">
        <f t="shared" si="10"/>
        <v>0</v>
      </c>
      <c r="I49" s="98">
        <f t="shared" si="11"/>
        <v>35808264.055838354</v>
      </c>
    </row>
    <row r="50" spans="1:9" x14ac:dyDescent="0.35">
      <c r="A50" s="100" t="s">
        <v>160</v>
      </c>
      <c r="B50" s="99"/>
      <c r="C50" s="41">
        <v>19582600.382073741</v>
      </c>
      <c r="D50" s="41">
        <v>18330571.883166257</v>
      </c>
      <c r="E50" s="98">
        <f t="shared" si="9"/>
        <v>37913172.265239999</v>
      </c>
      <c r="F50" s="41">
        <v>0</v>
      </c>
      <c r="G50" s="41">
        <v>0</v>
      </c>
      <c r="H50" s="98">
        <f t="shared" si="10"/>
        <v>0</v>
      </c>
      <c r="I50" s="98">
        <f t="shared" si="11"/>
        <v>37913172.265239999</v>
      </c>
    </row>
    <row r="51" spans="1:9" x14ac:dyDescent="0.35">
      <c r="A51" s="100" t="s">
        <v>139</v>
      </c>
      <c r="B51" s="99"/>
      <c r="C51" s="41">
        <v>45614698.229514994</v>
      </c>
      <c r="D51" s="41">
        <v>5051662.6563941855</v>
      </c>
      <c r="E51" s="98">
        <f t="shared" si="9"/>
        <v>50666360.885909177</v>
      </c>
      <c r="F51" s="41">
        <v>0</v>
      </c>
      <c r="G51" s="41">
        <v>0</v>
      </c>
      <c r="H51" s="98">
        <f t="shared" si="10"/>
        <v>0</v>
      </c>
      <c r="I51" s="98">
        <f t="shared" si="11"/>
        <v>50666360.885909177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18</v>
      </c>
      <c r="B53" s="102"/>
      <c r="C53" s="101">
        <f>SUM(C54:C62)</f>
        <v>38742217.580837868</v>
      </c>
      <c r="D53" s="101">
        <f>SUM(D54:D62)</f>
        <v>106363308.8507984</v>
      </c>
      <c r="E53" s="101">
        <f t="shared" ref="E53:E62" si="12">SUM(C53:D53)</f>
        <v>145105526.43163627</v>
      </c>
      <c r="F53" s="101">
        <f>SUM(F54:F62)</f>
        <v>0</v>
      </c>
      <c r="G53" s="101">
        <f>SUM(G54:G62)</f>
        <v>-10248057</v>
      </c>
      <c r="H53" s="101">
        <f t="shared" ref="H53:H62" si="13">SUM(F53:G53)</f>
        <v>-10248057</v>
      </c>
      <c r="I53" s="101">
        <f t="shared" ref="I53:I62" si="14">E53+H53</f>
        <v>134857469.43163627</v>
      </c>
    </row>
    <row r="54" spans="1:9" x14ac:dyDescent="0.35">
      <c r="A54" s="100" t="s">
        <v>159</v>
      </c>
      <c r="B54" s="99"/>
      <c r="C54" s="41">
        <v>23458079.08734522</v>
      </c>
      <c r="D54" s="41">
        <v>62979249.825592116</v>
      </c>
      <c r="E54" s="98">
        <f t="shared" si="12"/>
        <v>86437328.912937343</v>
      </c>
      <c r="F54" s="41">
        <v>0</v>
      </c>
      <c r="G54" s="41">
        <v>-10754187</v>
      </c>
      <c r="H54" s="98">
        <f t="shared" si="13"/>
        <v>-10754187</v>
      </c>
      <c r="I54" s="98">
        <f t="shared" si="14"/>
        <v>75683141.912937343</v>
      </c>
    </row>
    <row r="55" spans="1:9" x14ac:dyDescent="0.35">
      <c r="A55" s="100" t="s">
        <v>158</v>
      </c>
      <c r="B55" s="99"/>
      <c r="C55" s="41">
        <v>927576.75068100099</v>
      </c>
      <c r="D55" s="41">
        <v>9691519.5889037754</v>
      </c>
      <c r="E55" s="98">
        <f t="shared" si="12"/>
        <v>10619096.339584777</v>
      </c>
      <c r="F55" s="41">
        <v>0</v>
      </c>
      <c r="G55" s="41">
        <v>0</v>
      </c>
      <c r="H55" s="98">
        <f t="shared" si="13"/>
        <v>0</v>
      </c>
      <c r="I55" s="98">
        <f t="shared" si="14"/>
        <v>10619096.339584777</v>
      </c>
    </row>
    <row r="56" spans="1:9" x14ac:dyDescent="0.35">
      <c r="A56" s="100" t="s">
        <v>157</v>
      </c>
      <c r="B56" s="99"/>
      <c r="C56" s="41">
        <v>379698.88016033242</v>
      </c>
      <c r="D56" s="41">
        <v>3490598.5792425005</v>
      </c>
      <c r="E56" s="98">
        <f t="shared" si="12"/>
        <v>3870297.4594028331</v>
      </c>
      <c r="F56" s="41">
        <v>0</v>
      </c>
      <c r="G56" s="41">
        <v>0</v>
      </c>
      <c r="H56" s="98">
        <f t="shared" si="13"/>
        <v>0</v>
      </c>
      <c r="I56" s="98">
        <f t="shared" si="14"/>
        <v>3870297.4594028331</v>
      </c>
    </row>
    <row r="57" spans="1:9" x14ac:dyDescent="0.35">
      <c r="A57" s="100" t="s">
        <v>156</v>
      </c>
      <c r="B57" s="99"/>
      <c r="C57" s="41">
        <v>8338664.7583832731</v>
      </c>
      <c r="D57" s="41">
        <v>27148823.01135347</v>
      </c>
      <c r="E57" s="98">
        <f t="shared" si="12"/>
        <v>35487487.769736744</v>
      </c>
      <c r="F57" s="41">
        <v>0</v>
      </c>
      <c r="G57" s="41">
        <v>506130</v>
      </c>
      <c r="H57" s="98">
        <f t="shared" si="13"/>
        <v>506130</v>
      </c>
      <c r="I57" s="98">
        <f t="shared" si="14"/>
        <v>35993617.769736744</v>
      </c>
    </row>
    <row r="58" spans="1:9" x14ac:dyDescent="0.35">
      <c r="A58" s="100" t="s">
        <v>155</v>
      </c>
      <c r="B58" s="99"/>
      <c r="C58" s="41">
        <v>94941.730159600003</v>
      </c>
      <c r="D58" s="41">
        <v>8721.6378530999991</v>
      </c>
      <c r="E58" s="98">
        <f t="shared" si="12"/>
        <v>103663.3680127</v>
      </c>
      <c r="F58" s="41">
        <v>0</v>
      </c>
      <c r="G58" s="41">
        <v>0</v>
      </c>
      <c r="H58" s="98">
        <f t="shared" si="13"/>
        <v>0</v>
      </c>
      <c r="I58" s="98">
        <f t="shared" si="14"/>
        <v>103663.3680127</v>
      </c>
    </row>
    <row r="59" spans="1:9" x14ac:dyDescent="0.35">
      <c r="A59" s="100" t="s">
        <v>154</v>
      </c>
      <c r="B59" s="99"/>
      <c r="C59" s="41">
        <v>170835.3061005109</v>
      </c>
      <c r="D59" s="41">
        <v>2821154.8717715</v>
      </c>
      <c r="E59" s="98">
        <f t="shared" si="12"/>
        <v>2991990.177872011</v>
      </c>
      <c r="F59" s="41">
        <v>0</v>
      </c>
      <c r="G59" s="41">
        <v>0</v>
      </c>
      <c r="H59" s="98">
        <f t="shared" si="13"/>
        <v>0</v>
      </c>
      <c r="I59" s="98">
        <f t="shared" si="14"/>
        <v>2991990.177872011</v>
      </c>
    </row>
    <row r="60" spans="1:9" x14ac:dyDescent="0.35">
      <c r="A60" s="100" t="s">
        <v>153</v>
      </c>
      <c r="B60" s="99"/>
      <c r="C60" s="41">
        <v>0</v>
      </c>
      <c r="D60" s="41">
        <v>124513.0953</v>
      </c>
      <c r="E60" s="98">
        <f t="shared" si="12"/>
        <v>124513.0953</v>
      </c>
      <c r="F60" s="41">
        <v>0</v>
      </c>
      <c r="G60" s="41">
        <v>0</v>
      </c>
      <c r="H60" s="98">
        <f t="shared" si="13"/>
        <v>0</v>
      </c>
      <c r="I60" s="98">
        <f t="shared" si="14"/>
        <v>124513.0953</v>
      </c>
    </row>
    <row r="61" spans="1:9" x14ac:dyDescent="0.35">
      <c r="A61" s="100" t="s">
        <v>152</v>
      </c>
      <c r="B61" s="99"/>
      <c r="C61" s="41">
        <v>0</v>
      </c>
      <c r="D61" s="41">
        <v>0</v>
      </c>
      <c r="E61" s="98">
        <f t="shared" si="12"/>
        <v>0</v>
      </c>
      <c r="F61" s="41">
        <v>0</v>
      </c>
      <c r="G61" s="41">
        <v>0</v>
      </c>
      <c r="H61" s="98">
        <f t="shared" si="13"/>
        <v>0</v>
      </c>
      <c r="I61" s="98">
        <f t="shared" si="14"/>
        <v>0</v>
      </c>
    </row>
    <row r="62" spans="1:9" x14ac:dyDescent="0.35">
      <c r="A62" s="100" t="s">
        <v>139</v>
      </c>
      <c r="B62" s="99"/>
      <c r="C62" s="41">
        <v>5372421.0680079302</v>
      </c>
      <c r="D62" s="41">
        <v>98728.240781949906</v>
      </c>
      <c r="E62" s="98">
        <f t="shared" si="12"/>
        <v>5471149.30878988</v>
      </c>
      <c r="F62" s="41">
        <v>0</v>
      </c>
      <c r="G62" s="41">
        <v>0</v>
      </c>
      <c r="H62" s="98">
        <f t="shared" si="13"/>
        <v>0</v>
      </c>
      <c r="I62" s="98">
        <f t="shared" si="14"/>
        <v>5471149.30878988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17</v>
      </c>
      <c r="B64" s="102"/>
      <c r="C64" s="101">
        <f>SUM(C65:C73)</f>
        <v>3604352.2583003091</v>
      </c>
      <c r="D64" s="101">
        <f>SUM(D65:D73)</f>
        <v>9304590.9706467539</v>
      </c>
      <c r="E64" s="101">
        <f t="shared" ref="E64:E73" si="15">SUM(C64:D64)</f>
        <v>12908943.228947062</v>
      </c>
      <c r="F64" s="101">
        <f>SUM(F65:F73)</f>
        <v>0</v>
      </c>
      <c r="G64" s="101">
        <f>SUM(G65:G73)</f>
        <v>2068190</v>
      </c>
      <c r="H64" s="101">
        <f t="shared" ref="H64:H73" si="16">SUM(F64:G64)</f>
        <v>2068190</v>
      </c>
      <c r="I64" s="101">
        <f t="shared" ref="I64:I73" si="17">E64+H64</f>
        <v>14977133.228947062</v>
      </c>
    </row>
    <row r="65" spans="1:9" x14ac:dyDescent="0.35">
      <c r="A65" s="100" t="s">
        <v>159</v>
      </c>
      <c r="B65" s="99"/>
      <c r="C65" s="41">
        <v>134.58104665423599</v>
      </c>
      <c r="D65" s="41">
        <v>0</v>
      </c>
      <c r="E65" s="98">
        <f t="shared" si="15"/>
        <v>134.58104665423599</v>
      </c>
      <c r="F65" s="41">
        <v>0</v>
      </c>
      <c r="G65" s="41">
        <v>0</v>
      </c>
      <c r="H65" s="98">
        <f t="shared" si="16"/>
        <v>0</v>
      </c>
      <c r="I65" s="98">
        <f t="shared" si="17"/>
        <v>134.58104665423599</v>
      </c>
    </row>
    <row r="66" spans="1:9" x14ac:dyDescent="0.35">
      <c r="A66" s="100" t="s">
        <v>158</v>
      </c>
      <c r="B66" s="99"/>
      <c r="C66" s="41">
        <v>0</v>
      </c>
      <c r="D66" s="41">
        <v>1151983.5634900001</v>
      </c>
      <c r="E66" s="98">
        <f t="shared" si="15"/>
        <v>1151983.5634900001</v>
      </c>
      <c r="F66" s="41">
        <v>0</v>
      </c>
      <c r="G66" s="41">
        <v>1824739</v>
      </c>
      <c r="H66" s="98">
        <f t="shared" si="16"/>
        <v>1824739</v>
      </c>
      <c r="I66" s="98">
        <f t="shared" si="17"/>
        <v>2976722.5634900001</v>
      </c>
    </row>
    <row r="67" spans="1:9" x14ac:dyDescent="0.35">
      <c r="A67" s="100" t="s">
        <v>157</v>
      </c>
      <c r="B67" s="99"/>
      <c r="C67" s="41">
        <v>0</v>
      </c>
      <c r="D67" s="41">
        <v>0</v>
      </c>
      <c r="E67" s="98">
        <f t="shared" si="15"/>
        <v>0</v>
      </c>
      <c r="F67" s="41">
        <v>0</v>
      </c>
      <c r="G67" s="41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156</v>
      </c>
      <c r="B68" s="99"/>
      <c r="C68" s="41">
        <v>1220266.0629877551</v>
      </c>
      <c r="D68" s="41">
        <v>5002620.1436889526</v>
      </c>
      <c r="E68" s="98">
        <f t="shared" si="15"/>
        <v>6222886.2066767076</v>
      </c>
      <c r="F68" s="41">
        <v>0</v>
      </c>
      <c r="G68" s="41">
        <v>853159</v>
      </c>
      <c r="H68" s="98">
        <f t="shared" si="16"/>
        <v>853159</v>
      </c>
      <c r="I68" s="98">
        <f t="shared" si="17"/>
        <v>7076045.2066767076</v>
      </c>
    </row>
    <row r="69" spans="1:9" x14ac:dyDescent="0.35">
      <c r="A69" s="100" t="s">
        <v>155</v>
      </c>
      <c r="B69" s="99"/>
      <c r="C69" s="41">
        <v>339597.9923859</v>
      </c>
      <c r="D69" s="41">
        <v>1671999.3676099957</v>
      </c>
      <c r="E69" s="98">
        <f t="shared" si="15"/>
        <v>2011597.3599958955</v>
      </c>
      <c r="F69" s="41">
        <v>0</v>
      </c>
      <c r="G69" s="41">
        <v>0</v>
      </c>
      <c r="H69" s="98">
        <f t="shared" si="16"/>
        <v>0</v>
      </c>
      <c r="I69" s="98">
        <f t="shared" si="17"/>
        <v>2011597.3599958955</v>
      </c>
    </row>
    <row r="70" spans="1:9" x14ac:dyDescent="0.35">
      <c r="A70" s="100" t="s">
        <v>154</v>
      </c>
      <c r="B70" s="99"/>
      <c r="C70" s="41">
        <v>1936378.16022</v>
      </c>
      <c r="D70" s="41">
        <v>0</v>
      </c>
      <c r="E70" s="98">
        <f t="shared" si="15"/>
        <v>1936378.16022</v>
      </c>
      <c r="F70" s="41">
        <v>0</v>
      </c>
      <c r="G70" s="41">
        <v>0</v>
      </c>
      <c r="H70" s="98">
        <f t="shared" si="16"/>
        <v>0</v>
      </c>
      <c r="I70" s="98">
        <f t="shared" si="17"/>
        <v>1936378.16022</v>
      </c>
    </row>
    <row r="71" spans="1:9" x14ac:dyDescent="0.35">
      <c r="A71" s="100" t="s">
        <v>153</v>
      </c>
      <c r="B71" s="99"/>
      <c r="C71" s="41">
        <v>0</v>
      </c>
      <c r="D71" s="41">
        <v>0</v>
      </c>
      <c r="E71" s="98">
        <f t="shared" si="15"/>
        <v>0</v>
      </c>
      <c r="F71" s="41">
        <v>0</v>
      </c>
      <c r="G71" s="41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152</v>
      </c>
      <c r="B72" s="99"/>
      <c r="C72" s="41">
        <v>41609.968710000001</v>
      </c>
      <c r="D72" s="41">
        <v>398542.73719000001</v>
      </c>
      <c r="E72" s="98">
        <f t="shared" si="15"/>
        <v>440152.7059</v>
      </c>
      <c r="F72" s="41">
        <v>0</v>
      </c>
      <c r="G72" s="41">
        <v>0</v>
      </c>
      <c r="H72" s="98">
        <f t="shared" si="16"/>
        <v>0</v>
      </c>
      <c r="I72" s="98">
        <f t="shared" si="17"/>
        <v>440152.7059</v>
      </c>
    </row>
    <row r="73" spans="1:9" x14ac:dyDescent="0.35">
      <c r="A73" s="100" t="s">
        <v>139</v>
      </c>
      <c r="B73" s="99"/>
      <c r="C73" s="41">
        <v>66365.49295</v>
      </c>
      <c r="D73" s="41">
        <v>1079445.1586678056</v>
      </c>
      <c r="E73" s="98">
        <f t="shared" si="15"/>
        <v>1145810.6516178057</v>
      </c>
      <c r="F73" s="41">
        <v>0</v>
      </c>
      <c r="G73" s="41">
        <v>-609708</v>
      </c>
      <c r="H73" s="98">
        <f t="shared" si="16"/>
        <v>-609708</v>
      </c>
      <c r="I73" s="98">
        <f t="shared" si="17"/>
        <v>536102.65161780571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16</v>
      </c>
      <c r="B75" s="102"/>
      <c r="C75" s="101">
        <f>SUM(C76:C81)</f>
        <v>91840837.344447225</v>
      </c>
      <c r="D75" s="101">
        <f>SUM(D76:D81)</f>
        <v>98817297.148072213</v>
      </c>
      <c r="E75" s="101">
        <f t="shared" ref="E75:E81" si="18">SUM(C75:D75)</f>
        <v>190658134.49251944</v>
      </c>
      <c r="F75" s="101">
        <f>SUM(F76:F81)</f>
        <v>21894.127428330208</v>
      </c>
      <c r="G75" s="101">
        <f>SUM(G76:G81)</f>
        <v>768255.06557566999</v>
      </c>
      <c r="H75" s="101">
        <f t="shared" ref="H75:H81" si="19">SUM(F75:G75)</f>
        <v>790149.19300400023</v>
      </c>
      <c r="I75" s="101">
        <f t="shared" ref="I75:I81" si="20">E75+H75</f>
        <v>191448283.68552345</v>
      </c>
    </row>
    <row r="76" spans="1:9" x14ac:dyDescent="0.35">
      <c r="A76" s="100" t="s">
        <v>151</v>
      </c>
      <c r="B76" s="99"/>
      <c r="C76" s="41">
        <v>26732866.585601948</v>
      </c>
      <c r="D76" s="41">
        <v>9237892.5880168825</v>
      </c>
      <c r="E76" s="98">
        <f t="shared" si="18"/>
        <v>35970759.173618831</v>
      </c>
      <c r="F76" s="41">
        <v>5884.1994590168097</v>
      </c>
      <c r="G76" s="41">
        <v>196915.10717498299</v>
      </c>
      <c r="H76" s="98">
        <f t="shared" si="19"/>
        <v>202799.3066339998</v>
      </c>
      <c r="I76" s="98">
        <f t="shared" si="20"/>
        <v>36173558.480252832</v>
      </c>
    </row>
    <row r="77" spans="1:9" x14ac:dyDescent="0.35">
      <c r="A77" s="100" t="s">
        <v>150</v>
      </c>
      <c r="B77" s="99"/>
      <c r="C77" s="41">
        <v>23218822.585421044</v>
      </c>
      <c r="D77" s="41">
        <v>71331305.510070935</v>
      </c>
      <c r="E77" s="98">
        <f t="shared" si="18"/>
        <v>94550128.095491976</v>
      </c>
      <c r="F77" s="41">
        <v>0</v>
      </c>
      <c r="G77" s="41">
        <v>166724</v>
      </c>
      <c r="H77" s="98">
        <f t="shared" si="19"/>
        <v>166724</v>
      </c>
      <c r="I77" s="98">
        <f t="shared" si="20"/>
        <v>94716852.095491976</v>
      </c>
    </row>
    <row r="78" spans="1:9" x14ac:dyDescent="0.35">
      <c r="A78" s="100" t="s">
        <v>149</v>
      </c>
      <c r="B78" s="99"/>
      <c r="C78" s="41">
        <v>12943786.073052393</v>
      </c>
      <c r="D78" s="41">
        <v>6201011.094071391</v>
      </c>
      <c r="E78" s="98">
        <f t="shared" si="18"/>
        <v>19144797.167123783</v>
      </c>
      <c r="F78" s="41">
        <v>0</v>
      </c>
      <c r="G78" s="41">
        <v>0</v>
      </c>
      <c r="H78" s="98">
        <f t="shared" si="19"/>
        <v>0</v>
      </c>
      <c r="I78" s="98">
        <f t="shared" si="20"/>
        <v>19144797.167123783</v>
      </c>
    </row>
    <row r="79" spans="1:9" x14ac:dyDescent="0.35">
      <c r="A79" s="100" t="s">
        <v>148</v>
      </c>
      <c r="B79" s="99"/>
      <c r="C79" s="41">
        <v>25505223.14312971</v>
      </c>
      <c r="D79" s="41">
        <v>9681361.8597520087</v>
      </c>
      <c r="E79" s="98">
        <f t="shared" si="18"/>
        <v>35186585.002881721</v>
      </c>
      <c r="F79" s="41">
        <v>0</v>
      </c>
      <c r="G79" s="41">
        <v>0</v>
      </c>
      <c r="H79" s="98">
        <f t="shared" si="19"/>
        <v>0</v>
      </c>
      <c r="I79" s="98">
        <f t="shared" si="20"/>
        <v>35186585.002881721</v>
      </c>
    </row>
    <row r="80" spans="1:9" x14ac:dyDescent="0.35">
      <c r="A80" s="100" t="s">
        <v>147</v>
      </c>
      <c r="B80" s="99"/>
      <c r="C80" s="41">
        <v>0</v>
      </c>
      <c r="D80" s="41">
        <v>0</v>
      </c>
      <c r="E80" s="98">
        <f t="shared" si="18"/>
        <v>0</v>
      </c>
      <c r="F80" s="41">
        <v>0</v>
      </c>
      <c r="G80" s="41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139</v>
      </c>
      <c r="B81" s="99"/>
      <c r="C81" s="41">
        <v>3440138.9572421331</v>
      </c>
      <c r="D81" s="41">
        <v>2365726.0961609925</v>
      </c>
      <c r="E81" s="98">
        <f t="shared" si="18"/>
        <v>5805865.0534031261</v>
      </c>
      <c r="F81" s="41">
        <v>16009.927969313399</v>
      </c>
      <c r="G81" s="41">
        <v>404615.95840068703</v>
      </c>
      <c r="H81" s="98">
        <f t="shared" si="19"/>
        <v>420625.88637000043</v>
      </c>
      <c r="I81" s="98">
        <f t="shared" si="20"/>
        <v>6226490.9397731265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15</v>
      </c>
      <c r="B83" s="102"/>
      <c r="C83" s="101">
        <f>SUM(C84:C88)</f>
        <v>94332060.681309864</v>
      </c>
      <c r="D83" s="101">
        <f>SUM(D84:D88)</f>
        <v>72598519.650893331</v>
      </c>
      <c r="E83" s="101">
        <f t="shared" ref="E83:E88" si="21">SUM(C83:D83)</f>
        <v>166930580.33220321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166930580.33220321</v>
      </c>
    </row>
    <row r="84" spans="1:9" x14ac:dyDescent="0.35">
      <c r="A84" s="100" t="s">
        <v>146</v>
      </c>
      <c r="B84" s="99"/>
      <c r="C84" s="41">
        <v>2004769.689125909</v>
      </c>
      <c r="D84" s="41">
        <v>52477335.922763325</v>
      </c>
      <c r="E84" s="98">
        <f t="shared" si="21"/>
        <v>54482105.611889236</v>
      </c>
      <c r="F84" s="41">
        <v>0</v>
      </c>
      <c r="G84" s="41">
        <v>0</v>
      </c>
      <c r="H84" s="98">
        <f t="shared" si="22"/>
        <v>0</v>
      </c>
      <c r="I84" s="98">
        <f t="shared" si="23"/>
        <v>54482105.611889236</v>
      </c>
    </row>
    <row r="85" spans="1:9" x14ac:dyDescent="0.35">
      <c r="A85" s="100" t="s">
        <v>145</v>
      </c>
      <c r="B85" s="99"/>
      <c r="C85" s="41">
        <v>67555094.567137361</v>
      </c>
      <c r="D85" s="41">
        <v>1732183.82754</v>
      </c>
      <c r="E85" s="98">
        <f t="shared" si="21"/>
        <v>69287278.394677356</v>
      </c>
      <c r="F85" s="41">
        <v>0</v>
      </c>
      <c r="G85" s="41">
        <v>0</v>
      </c>
      <c r="H85" s="98">
        <f t="shared" si="22"/>
        <v>0</v>
      </c>
      <c r="I85" s="98">
        <f t="shared" si="23"/>
        <v>69287278.394677356</v>
      </c>
    </row>
    <row r="86" spans="1:9" x14ac:dyDescent="0.35">
      <c r="A86" s="100" t="s">
        <v>144</v>
      </c>
      <c r="B86" s="99"/>
      <c r="C86" s="41">
        <v>3647477.5356309302</v>
      </c>
      <c r="D86" s="41">
        <v>1235407.9700800001</v>
      </c>
      <c r="E86" s="98">
        <f t="shared" si="21"/>
        <v>4882885.5057109306</v>
      </c>
      <c r="F86" s="41">
        <v>0</v>
      </c>
      <c r="G86" s="41">
        <v>0</v>
      </c>
      <c r="H86" s="98">
        <f t="shared" si="22"/>
        <v>0</v>
      </c>
      <c r="I86" s="98">
        <f t="shared" si="23"/>
        <v>4882885.5057109306</v>
      </c>
    </row>
    <row r="87" spans="1:9" x14ac:dyDescent="0.35">
      <c r="A87" s="100" t="s">
        <v>143</v>
      </c>
      <c r="B87" s="99"/>
      <c r="C87" s="41">
        <v>6637510.0825052299</v>
      </c>
      <c r="D87" s="41">
        <v>22957708.093839999</v>
      </c>
      <c r="E87" s="98">
        <f t="shared" si="21"/>
        <v>29595218.176345229</v>
      </c>
      <c r="F87" s="41">
        <v>0</v>
      </c>
      <c r="G87" s="41">
        <v>0</v>
      </c>
      <c r="H87" s="98">
        <f t="shared" si="22"/>
        <v>0</v>
      </c>
      <c r="I87" s="98">
        <f t="shared" si="23"/>
        <v>29595218.176345229</v>
      </c>
    </row>
    <row r="88" spans="1:9" x14ac:dyDescent="0.35">
      <c r="A88" s="100" t="s">
        <v>139</v>
      </c>
      <c r="B88" s="99"/>
      <c r="C88" s="41">
        <v>14487208.80691044</v>
      </c>
      <c r="D88" s="41">
        <v>-5804116.1633300008</v>
      </c>
      <c r="E88" s="98">
        <f t="shared" si="21"/>
        <v>8683092.6435804404</v>
      </c>
      <c r="F88" s="41">
        <v>0</v>
      </c>
      <c r="G88" s="41">
        <v>0</v>
      </c>
      <c r="H88" s="98">
        <f t="shared" si="22"/>
        <v>0</v>
      </c>
      <c r="I88" s="98">
        <f t="shared" si="23"/>
        <v>8683092.6435804404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13</v>
      </c>
      <c r="B90" s="102"/>
      <c r="C90" s="101">
        <f>SUM(C91:C94)</f>
        <v>2010408.4096506601</v>
      </c>
      <c r="D90" s="101">
        <f>SUM(D91:D94)</f>
        <v>39617300.257499352</v>
      </c>
      <c r="E90" s="101">
        <f>SUM(C90:D90)</f>
        <v>41627708.667150013</v>
      </c>
      <c r="F90" s="101">
        <f>SUM(F91:F94)</f>
        <v>36677.467408531898</v>
      </c>
      <c r="G90" s="101">
        <f>SUM(G91:G94)</f>
        <v>3775467.3945254697</v>
      </c>
      <c r="H90" s="101">
        <f>SUM(F90:G90)</f>
        <v>3812144.8619340016</v>
      </c>
      <c r="I90" s="101">
        <f>E90+H90</f>
        <v>45439853.529084012</v>
      </c>
    </row>
    <row r="91" spans="1:9" x14ac:dyDescent="0.35">
      <c r="A91" s="100" t="s">
        <v>142</v>
      </c>
      <c r="B91" s="99"/>
      <c r="C91" s="41">
        <v>2010408.4096506601</v>
      </c>
      <c r="D91" s="41">
        <v>38773600.257499352</v>
      </c>
      <c r="E91" s="98">
        <f>SUM(C91:D91)</f>
        <v>40784008.667150013</v>
      </c>
      <c r="F91" s="41">
        <v>36677.467408531898</v>
      </c>
      <c r="G91" s="41">
        <v>3775467.3945254697</v>
      </c>
      <c r="H91" s="98">
        <f>SUM(F91:G91)</f>
        <v>3812144.8619340016</v>
      </c>
      <c r="I91" s="98">
        <f>E91+H91</f>
        <v>44596153.529084012</v>
      </c>
    </row>
    <row r="92" spans="1:9" x14ac:dyDescent="0.35">
      <c r="A92" s="100" t="s">
        <v>141</v>
      </c>
      <c r="B92" s="99"/>
      <c r="C92" s="41">
        <v>0</v>
      </c>
      <c r="D92" s="41">
        <v>0</v>
      </c>
      <c r="E92" s="98">
        <f>SUM(C92:D92)</f>
        <v>0</v>
      </c>
      <c r="F92" s="41">
        <v>0</v>
      </c>
      <c r="G92" s="41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140</v>
      </c>
      <c r="B93" s="99"/>
      <c r="C93" s="41">
        <v>0</v>
      </c>
      <c r="D93" s="41">
        <v>292100</v>
      </c>
      <c r="E93" s="98">
        <f>SUM(C93:D93)</f>
        <v>292100</v>
      </c>
      <c r="F93" s="41">
        <v>0</v>
      </c>
      <c r="G93" s="41">
        <v>0</v>
      </c>
      <c r="H93" s="98">
        <f>SUM(F93:G93)</f>
        <v>0</v>
      </c>
      <c r="I93" s="98">
        <f>E93+H93</f>
        <v>292100</v>
      </c>
    </row>
    <row r="94" spans="1:9" x14ac:dyDescent="0.35">
      <c r="A94" s="100" t="s">
        <v>139</v>
      </c>
      <c r="B94" s="99"/>
      <c r="C94" s="41">
        <v>0</v>
      </c>
      <c r="D94" s="41">
        <v>551600</v>
      </c>
      <c r="E94" s="98">
        <f>SUM(C94:D94)</f>
        <v>551600</v>
      </c>
      <c r="F94" s="41">
        <v>0</v>
      </c>
      <c r="G94" s="41">
        <v>0</v>
      </c>
      <c r="H94" s="98">
        <f>SUM(F94:G94)</f>
        <v>0</v>
      </c>
      <c r="I94" s="98">
        <f>E94+H94</f>
        <v>551600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7265625" bestFit="1" customWidth="1"/>
    <col min="3" max="3" width="5.7265625" customWidth="1"/>
    <col min="4" max="4" width="29.7265625" bestFit="1" customWidth="1"/>
    <col min="5" max="5" width="5.26953125" customWidth="1"/>
    <col min="6" max="6" width="11.26953125" bestFit="1" customWidth="1"/>
    <col min="7" max="7" width="12.54296875" bestFit="1" customWidth="1"/>
    <col min="8" max="8" width="19.453125" customWidth="1"/>
    <col min="9" max="9" width="14" bestFit="1" customWidth="1"/>
    <col min="10" max="10" width="12.26953125" bestFit="1" customWidth="1"/>
    <col min="11" max="11" width="14" bestFit="1" customWidth="1"/>
    <col min="12" max="12" width="19.453125" customWidth="1"/>
    <col min="13" max="13" width="14" bestFit="1" customWidth="1"/>
    <col min="14" max="14" width="12.26953125" bestFit="1" customWidth="1"/>
    <col min="15" max="15" width="14" bestFit="1" customWidth="1"/>
  </cols>
  <sheetData>
    <row r="1" spans="1:15" ht="20.5" thickBot="1" x14ac:dyDescent="0.4">
      <c r="A1" s="2" t="s">
        <v>211</v>
      </c>
      <c r="B1" s="186">
        <v>46022</v>
      </c>
      <c r="C1" s="21"/>
      <c r="D1" s="20"/>
      <c r="E1" s="20"/>
      <c r="F1" s="145"/>
      <c r="G1" s="21"/>
      <c r="H1" s="21"/>
      <c r="I1" s="21"/>
      <c r="J1" s="21"/>
      <c r="K1" s="21"/>
      <c r="L1" s="21"/>
      <c r="M1" s="21"/>
      <c r="N1" s="21"/>
      <c r="O1" s="21"/>
    </row>
    <row r="2" spans="1:15" ht="15" thickBo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5">
      <c r="A3" s="17"/>
      <c r="B3" s="204" t="s">
        <v>210</v>
      </c>
      <c r="C3" s="105"/>
      <c r="D3" s="204" t="s">
        <v>209</v>
      </c>
      <c r="E3" s="105"/>
      <c r="F3" s="207" t="s">
        <v>35</v>
      </c>
      <c r="G3" s="208"/>
      <c r="H3" s="30"/>
      <c r="I3" s="211" t="s">
        <v>208</v>
      </c>
      <c r="J3" s="212"/>
      <c r="K3" s="213"/>
      <c r="L3" s="30"/>
      <c r="M3" s="211" t="s">
        <v>207</v>
      </c>
      <c r="N3" s="212"/>
      <c r="O3" s="213"/>
    </row>
    <row r="4" spans="1:15" x14ac:dyDescent="0.35">
      <c r="A4" s="17"/>
      <c r="B4" s="205" t="s">
        <v>206</v>
      </c>
      <c r="C4" s="105"/>
      <c r="D4" s="205"/>
      <c r="E4" s="105"/>
      <c r="F4" s="209"/>
      <c r="G4" s="210"/>
      <c r="H4" s="30"/>
      <c r="I4" s="214"/>
      <c r="J4" s="215"/>
      <c r="K4" s="216"/>
      <c r="L4" s="30"/>
      <c r="M4" s="214"/>
      <c r="N4" s="215"/>
      <c r="O4" s="216"/>
    </row>
    <row r="5" spans="1:15" ht="15" thickBot="1" x14ac:dyDescent="0.4">
      <c r="A5" s="17"/>
      <c r="B5" s="206"/>
      <c r="C5" s="105"/>
      <c r="D5" s="206"/>
      <c r="E5" s="105"/>
      <c r="F5" s="144" t="s">
        <v>205</v>
      </c>
      <c r="G5" s="143" t="s">
        <v>204</v>
      </c>
      <c r="H5" s="142"/>
      <c r="I5" s="141" t="s">
        <v>203</v>
      </c>
      <c r="J5" s="140" t="s">
        <v>202</v>
      </c>
      <c r="K5" s="139" t="s">
        <v>201</v>
      </c>
      <c r="L5" s="142"/>
      <c r="M5" s="141" t="s">
        <v>203</v>
      </c>
      <c r="N5" s="140" t="s">
        <v>202</v>
      </c>
      <c r="O5" s="139" t="s">
        <v>201</v>
      </c>
    </row>
    <row r="6" spans="1:15" x14ac:dyDescent="0.35">
      <c r="A6" s="17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0.5" thickBot="1" x14ac:dyDescent="0.4">
      <c r="A8" s="129" t="s">
        <v>200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196</v>
      </c>
      <c r="B10" s="120">
        <f>SUM(B18:B21)</f>
        <v>2509668426.7412801</v>
      </c>
      <c r="C10" s="12"/>
      <c r="D10" s="120">
        <f>SUM(D18:D21)</f>
        <v>94193.719676498469</v>
      </c>
      <c r="E10" s="12"/>
      <c r="F10" s="120">
        <f>SUM(F18:F21)</f>
        <v>82251359.713834032</v>
      </c>
      <c r="G10" s="132"/>
      <c r="H10" s="30"/>
      <c r="I10" s="120">
        <f>SUM(I18:I21)</f>
        <v>1947685258.6163008</v>
      </c>
      <c r="J10" s="120">
        <f>SUM(J18:J21)</f>
        <v>269038.09763704322</v>
      </c>
      <c r="K10" s="120">
        <f>I10-J10</f>
        <v>1947416220.5186639</v>
      </c>
      <c r="L10" s="30"/>
      <c r="M10" s="120">
        <f>B10+F10+I10</f>
        <v>4539605045.0714149</v>
      </c>
      <c r="N10" s="120">
        <f>D10+J10</f>
        <v>363231.81731354166</v>
      </c>
      <c r="O10" s="120">
        <f>M10-N10</f>
        <v>4539241813.2541018</v>
      </c>
    </row>
    <row r="11" spans="1:15" x14ac:dyDescent="0.35">
      <c r="A11" s="134" t="s">
        <v>199</v>
      </c>
      <c r="B11" s="121">
        <v>1049683.1024942426</v>
      </c>
      <c r="C11" s="12"/>
      <c r="D11" s="121">
        <v>249.98170059077529</v>
      </c>
      <c r="E11" s="12"/>
      <c r="F11" s="121">
        <v>61418.190704167428</v>
      </c>
      <c r="G11" s="132"/>
      <c r="H11" s="30"/>
      <c r="I11" s="121">
        <v>50103910.413650595</v>
      </c>
      <c r="J11" s="121">
        <v>0</v>
      </c>
      <c r="K11" s="120">
        <f>I11-J11</f>
        <v>50103910.413650595</v>
      </c>
      <c r="L11" s="30"/>
      <c r="M11" s="120">
        <f>B11+F11+I11</f>
        <v>51215011.706849001</v>
      </c>
      <c r="N11" s="120">
        <f>D11+J11</f>
        <v>249.98170059077529</v>
      </c>
      <c r="O11" s="120">
        <f>M11-N11</f>
        <v>51214761.72514841</v>
      </c>
    </row>
    <row r="12" spans="1:15" x14ac:dyDescent="0.35">
      <c r="A12" s="134" t="s">
        <v>198</v>
      </c>
      <c r="B12" s="121">
        <v>-2918531.74873247</v>
      </c>
      <c r="C12" s="12"/>
      <c r="D12" s="121">
        <v>0</v>
      </c>
      <c r="E12" s="12"/>
      <c r="F12" s="121">
        <v>219618.49930951701</v>
      </c>
      <c r="G12" s="132"/>
      <c r="H12" s="30"/>
      <c r="I12" s="121">
        <v>10943745</v>
      </c>
      <c r="J12" s="121">
        <v>0</v>
      </c>
      <c r="K12" s="120">
        <f>I12-J12</f>
        <v>10943745</v>
      </c>
      <c r="L12" s="30"/>
      <c r="M12" s="120">
        <f>B12+F12+I12</f>
        <v>8244831.7505770475</v>
      </c>
      <c r="N12" s="120">
        <f>D12+J12</f>
        <v>0</v>
      </c>
      <c r="O12" s="120">
        <f>M12-N12</f>
        <v>8244831.7505770475</v>
      </c>
    </row>
    <row r="13" spans="1:15" x14ac:dyDescent="0.35">
      <c r="A13" s="134" t="s">
        <v>197</v>
      </c>
      <c r="B13" s="121">
        <v>9014647.8510823213</v>
      </c>
      <c r="C13" s="12"/>
      <c r="D13" s="121">
        <v>310970.375299167</v>
      </c>
      <c r="E13" s="12"/>
      <c r="F13" s="121">
        <v>1347.08897059326</v>
      </c>
      <c r="G13" s="132"/>
      <c r="H13" s="30"/>
      <c r="I13" s="121">
        <v>1499.22975</v>
      </c>
      <c r="J13" s="121">
        <v>0</v>
      </c>
      <c r="K13" s="120">
        <f>I13-J13</f>
        <v>1499.22975</v>
      </c>
      <c r="L13" s="30"/>
      <c r="M13" s="120">
        <f>B13+F13+I13</f>
        <v>9017494.1698029153</v>
      </c>
      <c r="N13" s="120">
        <f>D13+J13</f>
        <v>310970.375299167</v>
      </c>
      <c r="O13" s="120">
        <f>M13-N13</f>
        <v>8706523.7945037484</v>
      </c>
    </row>
    <row r="14" spans="1:15" x14ac:dyDescent="0.35">
      <c r="A14" s="133" t="s">
        <v>0</v>
      </c>
      <c r="B14" s="120">
        <f>SUM(B10:B13)</f>
        <v>2516814225.9461241</v>
      </c>
      <c r="C14" s="12"/>
      <c r="D14" s="120">
        <f>SUM(D10:D13)</f>
        <v>405414.07667625626</v>
      </c>
      <c r="E14" s="12"/>
      <c r="F14" s="120">
        <f>SUM(F10:F13)</f>
        <v>82533743.492818296</v>
      </c>
      <c r="G14" s="132"/>
      <c r="H14" s="30"/>
      <c r="I14" s="120">
        <f>SUM(I10:I13)</f>
        <v>2008734413.2597013</v>
      </c>
      <c r="J14" s="120">
        <f>SUM(J10:J13)</f>
        <v>269038.09763704322</v>
      </c>
      <c r="K14" s="120">
        <f>SUM(K10:K13)</f>
        <v>2008465375.1620643</v>
      </c>
      <c r="L14" s="30"/>
      <c r="M14" s="120">
        <f>SUM(M10:M13)</f>
        <v>4608082382.6986437</v>
      </c>
      <c r="N14" s="120">
        <f>SUM(N10:N13)</f>
        <v>674452.17431329936</v>
      </c>
      <c r="O14" s="120">
        <f>SUM(O10:O13)</f>
        <v>4607407930.5243311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7"/>
      <c r="O15" s="130"/>
    </row>
    <row r="16" spans="1:15" ht="20.5" thickBot="1" x14ac:dyDescent="0.4">
      <c r="A16" s="129" t="s">
        <v>196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126" t="s">
        <v>1</v>
      </c>
      <c r="B18" s="124">
        <v>-33022923.175158001</v>
      </c>
      <c r="C18" s="125"/>
      <c r="D18" s="124">
        <v>-1142041.2782568601</v>
      </c>
      <c r="E18" s="125"/>
      <c r="F18" s="124">
        <v>64545417.371763013</v>
      </c>
      <c r="G18" s="123" t="s">
        <v>276</v>
      </c>
      <c r="H18" s="122"/>
      <c r="I18" s="121">
        <v>0</v>
      </c>
      <c r="J18" s="121">
        <v>269038.09730999998</v>
      </c>
      <c r="K18" s="120">
        <f>I18-J18</f>
        <v>-269038.09730999998</v>
      </c>
      <c r="L18" s="30"/>
      <c r="M18" s="120">
        <f>B18+F18+I18</f>
        <v>31522494.196605012</v>
      </c>
      <c r="N18" s="120">
        <f>D18+J18</f>
        <v>-873003.18094686011</v>
      </c>
      <c r="O18" s="120">
        <f>M18-N18</f>
        <v>32395497.377551872</v>
      </c>
    </row>
    <row r="19" spans="1:15" x14ac:dyDescent="0.35">
      <c r="A19" s="126" t="s">
        <v>195</v>
      </c>
      <c r="B19" s="124">
        <v>392270753.06611896</v>
      </c>
      <c r="C19" s="125"/>
      <c r="D19" s="124">
        <v>1330529.4487995123</v>
      </c>
      <c r="E19" s="125"/>
      <c r="F19" s="124">
        <v>7009319.7773888893</v>
      </c>
      <c r="G19" s="123" t="s">
        <v>276</v>
      </c>
      <c r="H19" s="122"/>
      <c r="I19" s="121">
        <v>6837162.0841300003</v>
      </c>
      <c r="J19" s="121">
        <v>0</v>
      </c>
      <c r="K19" s="120">
        <f>I19-J19</f>
        <v>6837162.0841300003</v>
      </c>
      <c r="L19" s="30"/>
      <c r="M19" s="120">
        <f>B19+F19+I19</f>
        <v>406117234.92763782</v>
      </c>
      <c r="N19" s="120">
        <f>D19+J19</f>
        <v>1330529.4487995123</v>
      </c>
      <c r="O19" s="120">
        <f>M19-N19</f>
        <v>404786705.47883832</v>
      </c>
    </row>
    <row r="20" spans="1:15" x14ac:dyDescent="0.35">
      <c r="A20" s="126" t="s">
        <v>194</v>
      </c>
      <c r="B20" s="124">
        <v>2082018109.4364986</v>
      </c>
      <c r="C20" s="125"/>
      <c r="D20" s="124">
        <v>1354.3054008232521</v>
      </c>
      <c r="E20" s="125"/>
      <c r="F20" s="124">
        <v>9886770.2666605227</v>
      </c>
      <c r="G20" s="123" t="s">
        <v>276</v>
      </c>
      <c r="H20" s="122"/>
      <c r="I20" s="121">
        <v>1936493935.0731697</v>
      </c>
      <c r="J20" s="121">
        <v>3.27043235301971E-4</v>
      </c>
      <c r="K20" s="120">
        <f>I20-J20</f>
        <v>1936493935.0728426</v>
      </c>
      <c r="L20" s="30"/>
      <c r="M20" s="120">
        <f>B20+F20+I20</f>
        <v>4028398814.776329</v>
      </c>
      <c r="N20" s="120">
        <f>D20+J20</f>
        <v>1354.3057278664874</v>
      </c>
      <c r="O20" s="120">
        <f>M20-N20</f>
        <v>4028397460.4706011</v>
      </c>
    </row>
    <row r="21" spans="1:15" x14ac:dyDescent="0.35">
      <c r="A21" s="126" t="s">
        <v>193</v>
      </c>
      <c r="B21" s="124">
        <v>68402487.413820878</v>
      </c>
      <c r="C21" s="125"/>
      <c r="D21" s="124">
        <v>-95648.756266977027</v>
      </c>
      <c r="E21" s="125"/>
      <c r="F21" s="124">
        <v>809852.29802160664</v>
      </c>
      <c r="G21" s="123" t="s">
        <v>276</v>
      </c>
      <c r="H21" s="122"/>
      <c r="I21" s="121">
        <v>4354161.4590011379</v>
      </c>
      <c r="J21" s="121">
        <v>0</v>
      </c>
      <c r="K21" s="120">
        <f>I21-J21</f>
        <v>4354161.4590011379</v>
      </c>
      <c r="L21" s="30"/>
      <c r="M21" s="120">
        <f>B21+F21+I21</f>
        <v>73566501.170843616</v>
      </c>
      <c r="N21" s="120">
        <f>D21+J21</f>
        <v>-95648.756266977027</v>
      </c>
      <c r="O21" s="120">
        <f>M21-N21</f>
        <v>73662149.927110597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workbookViewId="0"/>
  </sheetViews>
  <sheetFormatPr defaultRowHeight="14.5" x14ac:dyDescent="0.35"/>
  <cols>
    <col min="1" max="1" width="82.7265625" bestFit="1" customWidth="1"/>
    <col min="2" max="2" width="17" bestFit="1" customWidth="1"/>
    <col min="3" max="3" width="14.7265625" bestFit="1" customWidth="1"/>
    <col min="4" max="4" width="15" bestFit="1" customWidth="1"/>
    <col min="5" max="6" width="14.453125" bestFit="1" customWidth="1"/>
    <col min="7" max="7" width="11.7265625" bestFit="1" customWidth="1"/>
    <col min="8" max="8" width="13.26953125" bestFit="1" customWidth="1"/>
    <col min="9" max="9" width="10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10.81640625" bestFit="1" customWidth="1"/>
    <col min="15" max="15" width="14.54296875" bestFit="1" customWidth="1"/>
    <col min="16" max="16" width="16.1796875" bestFit="1" customWidth="1"/>
    <col min="17" max="17" width="17" bestFit="1" customWidth="1"/>
    <col min="18" max="18" width="14.7265625" bestFit="1" customWidth="1"/>
    <col min="19" max="19" width="15" bestFit="1" customWidth="1"/>
    <col min="20" max="21" width="14.453125" bestFit="1" customWidth="1"/>
    <col min="22" max="22" width="11.7265625" bestFit="1" customWidth="1"/>
    <col min="23" max="23" width="13.26953125" bestFit="1" customWidth="1"/>
    <col min="24" max="24" width="8.81640625" bestFit="1" customWidth="1"/>
    <col min="25" max="25" width="12.26953125" bestFit="1" customWidth="1"/>
    <col min="26" max="26" width="9.54296875" bestFit="1" customWidth="1"/>
    <col min="27" max="27" width="7.7265625" bestFit="1" customWidth="1"/>
    <col min="28" max="28" width="14.54296875" bestFit="1" customWidth="1"/>
    <col min="29" max="29" width="16.1796875" bestFit="1" customWidth="1"/>
  </cols>
  <sheetData>
    <row r="1" spans="1:29" ht="20.5" thickBot="1" x14ac:dyDescent="0.45">
      <c r="A1" s="2" t="s">
        <v>240</v>
      </c>
      <c r="B1" s="185">
        <v>46022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7"/>
      <c r="B3" s="187" t="s">
        <v>239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 t="s">
        <v>238</v>
      </c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9"/>
    </row>
    <row r="4" spans="1:29" ht="42.5" thickBot="1" x14ac:dyDescent="0.4">
      <c r="A4" s="157"/>
      <c r="B4" s="156" t="s">
        <v>235</v>
      </c>
      <c r="C4" s="155" t="s">
        <v>234</v>
      </c>
      <c r="D4" s="155" t="s">
        <v>233</v>
      </c>
      <c r="E4" s="155" t="s">
        <v>232</v>
      </c>
      <c r="F4" s="155" t="s">
        <v>231</v>
      </c>
      <c r="G4" s="155" t="s">
        <v>4</v>
      </c>
      <c r="H4" s="155" t="s">
        <v>3</v>
      </c>
      <c r="I4" s="155" t="s">
        <v>2</v>
      </c>
      <c r="J4" s="155" t="s">
        <v>230</v>
      </c>
      <c r="K4" s="155" t="s">
        <v>229</v>
      </c>
      <c r="L4" s="155" t="s">
        <v>237</v>
      </c>
      <c r="M4" s="155" t="s">
        <v>236</v>
      </c>
      <c r="N4" s="155" t="s">
        <v>139</v>
      </c>
      <c r="O4" s="155" t="s">
        <v>228</v>
      </c>
      <c r="P4" s="155" t="s">
        <v>227</v>
      </c>
      <c r="Q4" s="155" t="s">
        <v>235</v>
      </c>
      <c r="R4" s="155" t="s">
        <v>234</v>
      </c>
      <c r="S4" s="155" t="s">
        <v>233</v>
      </c>
      <c r="T4" s="155" t="s">
        <v>232</v>
      </c>
      <c r="U4" s="155" t="s">
        <v>231</v>
      </c>
      <c r="V4" s="155" t="s">
        <v>4</v>
      </c>
      <c r="W4" s="155" t="s">
        <v>3</v>
      </c>
      <c r="X4" s="155" t="s">
        <v>2</v>
      </c>
      <c r="Y4" s="155" t="s">
        <v>230</v>
      </c>
      <c r="Z4" s="155" t="s">
        <v>229</v>
      </c>
      <c r="AA4" s="155" t="s">
        <v>139</v>
      </c>
      <c r="AB4" s="155" t="s">
        <v>228</v>
      </c>
      <c r="AC4" s="154" t="s">
        <v>227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200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2"/>
    </row>
    <row r="9" spans="1:29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35">
      <c r="A10" s="151" t="s">
        <v>196</v>
      </c>
      <c r="B10" s="146">
        <f t="shared" ref="B10:K10" si="0">SUM(B14:B29)</f>
        <v>41812968.985773496</v>
      </c>
      <c r="C10" s="146">
        <f t="shared" si="0"/>
        <v>11329124.653111422</v>
      </c>
      <c r="D10" s="146">
        <f t="shared" si="0"/>
        <v>438538.81299449975</v>
      </c>
      <c r="E10" s="146">
        <f t="shared" si="0"/>
        <v>22486.973809523806</v>
      </c>
      <c r="F10" s="146">
        <f t="shared" si="0"/>
        <v>742.99999999999545</v>
      </c>
      <c r="G10" s="146">
        <f t="shared" si="0"/>
        <v>1147573.0000006226</v>
      </c>
      <c r="H10" s="146">
        <f t="shared" si="0"/>
        <v>517630.00007845694</v>
      </c>
      <c r="I10" s="146">
        <f t="shared" si="0"/>
        <v>8696417.2314511761</v>
      </c>
      <c r="J10" s="146">
        <f t="shared" si="0"/>
        <v>-8424</v>
      </c>
      <c r="K10" s="146">
        <f t="shared" si="0"/>
        <v>758995.85714285716</v>
      </c>
      <c r="L10" s="147"/>
      <c r="M10" s="147"/>
      <c r="N10" s="146">
        <f>SUM(N14:N29)</f>
        <v>-2108589.8681755802</v>
      </c>
      <c r="O10" s="146">
        <f>SUM(O14:O29)</f>
        <v>3402402.4840820176</v>
      </c>
      <c r="P10" s="146">
        <f>B10+C10-D10-E10-F10-G10-H10-I10+J10-K10+N10+O10</f>
        <v>42845097.379314214</v>
      </c>
      <c r="Q10" s="146">
        <f t="shared" ref="Q10:AB10" si="1">SUM(Q14:Q29)</f>
        <v>3255269.4836260788</v>
      </c>
      <c r="R10" s="146">
        <f t="shared" si="1"/>
        <v>248170.00000081034</v>
      </c>
      <c r="S10" s="146">
        <f t="shared" si="1"/>
        <v>55725.000001201341</v>
      </c>
      <c r="T10" s="146">
        <f t="shared" si="1"/>
        <v>11</v>
      </c>
      <c r="U10" s="146">
        <f t="shared" si="1"/>
        <v>0</v>
      </c>
      <c r="V10" s="146">
        <f t="shared" si="1"/>
        <v>18168.00000013411</v>
      </c>
      <c r="W10" s="146">
        <f t="shared" si="1"/>
        <v>84147.000021774831</v>
      </c>
      <c r="X10" s="146">
        <f t="shared" si="1"/>
        <v>1515</v>
      </c>
      <c r="Y10" s="146">
        <f t="shared" si="1"/>
        <v>-7045</v>
      </c>
      <c r="Z10" s="146">
        <f t="shared" si="1"/>
        <v>2054</v>
      </c>
      <c r="AA10" s="146">
        <f t="shared" si="1"/>
        <v>21117.010413956003</v>
      </c>
      <c r="AB10" s="146">
        <f t="shared" si="1"/>
        <v>15181.542003534581</v>
      </c>
      <c r="AC10" s="146">
        <f>Q10+R10-S10-T10-U10-V10-W10-X10+Y10-Z10+AA10+AB10</f>
        <v>3371073.0360212694</v>
      </c>
    </row>
    <row r="11" spans="1:29" ht="15" thickBot="1" x14ac:dyDescent="0.4">
      <c r="A11" s="12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</row>
    <row r="12" spans="1:29" ht="20.5" thickBot="1" x14ac:dyDescent="0.4">
      <c r="A12" s="129" t="s">
        <v>196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49"/>
    </row>
    <row r="13" spans="1:29" x14ac:dyDescent="0.35">
      <c r="A13" s="12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</row>
    <row r="14" spans="1:29" x14ac:dyDescent="0.35">
      <c r="A14" s="126" t="s">
        <v>226</v>
      </c>
      <c r="B14" s="124">
        <v>12195644.51685573</v>
      </c>
      <c r="C14" s="124">
        <v>2555197</v>
      </c>
      <c r="D14" s="124">
        <v>158402.81299288946</v>
      </c>
      <c r="E14" s="124">
        <v>801.97380952380763</v>
      </c>
      <c r="F14" s="124">
        <v>95.999999999995467</v>
      </c>
      <c r="G14" s="124">
        <v>4176</v>
      </c>
      <c r="H14" s="124">
        <v>7211</v>
      </c>
      <c r="I14" s="124">
        <v>2118266.7722210721</v>
      </c>
      <c r="J14" s="124">
        <v>68</v>
      </c>
      <c r="K14" s="124">
        <v>12325.857142857143</v>
      </c>
      <c r="L14" s="147"/>
      <c r="M14" s="147"/>
      <c r="N14" s="124">
        <v>136874.04650851851</v>
      </c>
      <c r="O14" s="124">
        <v>423651.55580241227</v>
      </c>
      <c r="P14" s="146">
        <f>B14+C14-D14-E14-F14-G14-H14-I14+J14-K14+N14+O14</f>
        <v>13010154.70300032</v>
      </c>
      <c r="Q14" s="124">
        <v>44624</v>
      </c>
      <c r="R14" s="124">
        <v>0</v>
      </c>
      <c r="S14" s="124">
        <v>23</v>
      </c>
      <c r="T14" s="124">
        <v>0</v>
      </c>
      <c r="U14" s="124">
        <v>0</v>
      </c>
      <c r="V14" s="124">
        <v>1</v>
      </c>
      <c r="W14" s="124">
        <v>104</v>
      </c>
      <c r="X14" s="124">
        <v>0</v>
      </c>
      <c r="Y14" s="124">
        <v>241</v>
      </c>
      <c r="Z14" s="124">
        <v>1</v>
      </c>
      <c r="AA14" s="124">
        <v>-7335</v>
      </c>
      <c r="AB14" s="124">
        <v>0</v>
      </c>
      <c r="AC14" s="146">
        <f>Q14+R14-S14-T14-U14-V14-W14-X14+Y14-Z14+AA14+AB14</f>
        <v>37401</v>
      </c>
    </row>
    <row r="15" spans="1:29" x14ac:dyDescent="0.35">
      <c r="A15" s="126" t="s">
        <v>225</v>
      </c>
      <c r="B15" s="124">
        <v>597343</v>
      </c>
      <c r="C15" s="124">
        <v>135460.31976514042</v>
      </c>
      <c r="D15" s="124">
        <v>1605</v>
      </c>
      <c r="E15" s="124">
        <v>18787</v>
      </c>
      <c r="F15" s="124">
        <v>0</v>
      </c>
      <c r="G15" s="124">
        <v>0</v>
      </c>
      <c r="H15" s="124">
        <v>0</v>
      </c>
      <c r="I15" s="124">
        <v>162729</v>
      </c>
      <c r="J15" s="124">
        <v>0</v>
      </c>
      <c r="K15" s="124">
        <v>29817</v>
      </c>
      <c r="L15" s="147"/>
      <c r="M15" s="147"/>
      <c r="N15" s="124">
        <v>41571.489030593904</v>
      </c>
      <c r="O15" s="124">
        <v>-40781</v>
      </c>
      <c r="P15" s="146">
        <f>B15+C15-D15-E15-F15-G15-H15-I15+J15-K15+N15+O15</f>
        <v>520655.80879573431</v>
      </c>
      <c r="Q15" s="124">
        <v>2157</v>
      </c>
      <c r="R15" s="124">
        <v>1442</v>
      </c>
      <c r="S15" s="124">
        <v>27</v>
      </c>
      <c r="T15" s="124">
        <v>0</v>
      </c>
      <c r="U15" s="124">
        <v>0</v>
      </c>
      <c r="V15" s="124">
        <v>0</v>
      </c>
      <c r="W15" s="124">
        <v>8</v>
      </c>
      <c r="X15" s="124">
        <v>1383</v>
      </c>
      <c r="Y15" s="124">
        <v>0</v>
      </c>
      <c r="Z15" s="124">
        <v>297</v>
      </c>
      <c r="AA15" s="124">
        <v>740</v>
      </c>
      <c r="AB15" s="124">
        <v>0</v>
      </c>
      <c r="AC15" s="146">
        <f>Q15+R15-S15-T15-U15-V15-W15-X15+Y15-Z15+AA15+AB15</f>
        <v>2624</v>
      </c>
    </row>
    <row r="16" spans="1:29" x14ac:dyDescent="0.35">
      <c r="A16" s="126" t="s">
        <v>224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</row>
    <row r="17" spans="1:29" x14ac:dyDescent="0.35">
      <c r="A17" s="126" t="s">
        <v>223</v>
      </c>
      <c r="B17" s="124">
        <v>4780639.3622072395</v>
      </c>
      <c r="C17" s="124">
        <v>1316677</v>
      </c>
      <c r="D17" s="124">
        <v>14113</v>
      </c>
      <c r="E17" s="124">
        <v>2488</v>
      </c>
      <c r="F17" s="124">
        <v>371</v>
      </c>
      <c r="G17" s="124">
        <v>53</v>
      </c>
      <c r="H17" s="124">
        <v>110</v>
      </c>
      <c r="I17" s="124">
        <v>1269870</v>
      </c>
      <c r="J17" s="124">
        <v>0</v>
      </c>
      <c r="K17" s="124">
        <v>346055</v>
      </c>
      <c r="L17" s="147"/>
      <c r="M17" s="147"/>
      <c r="N17" s="124">
        <v>21500.637792760001</v>
      </c>
      <c r="O17" s="124">
        <v>-624</v>
      </c>
      <c r="P17" s="146">
        <f>B17+C17-D17-E17-F17-G17-H17-I17+J17-K17+N17+O17</f>
        <v>4485132.9999999991</v>
      </c>
      <c r="Q17" s="124">
        <v>3</v>
      </c>
      <c r="R17" s="124">
        <v>7</v>
      </c>
      <c r="S17" s="124">
        <v>0</v>
      </c>
      <c r="T17" s="124">
        <v>8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3</v>
      </c>
      <c r="AB17" s="124">
        <v>0</v>
      </c>
      <c r="AC17" s="146">
        <f>Q17+R17-S17-T17-U17-V17-W17-X17+Y17-Z17+AA17+AB17</f>
        <v>5</v>
      </c>
    </row>
    <row r="18" spans="1:29" x14ac:dyDescent="0.35">
      <c r="A18" s="126" t="s">
        <v>222</v>
      </c>
      <c r="B18" s="124">
        <v>2282687.6688897</v>
      </c>
      <c r="C18" s="124">
        <v>578175</v>
      </c>
      <c r="D18" s="124">
        <v>2403</v>
      </c>
      <c r="E18" s="124">
        <v>294</v>
      </c>
      <c r="F18" s="124">
        <v>246</v>
      </c>
      <c r="G18" s="124">
        <v>0</v>
      </c>
      <c r="H18" s="124">
        <v>626</v>
      </c>
      <c r="I18" s="124">
        <v>259311</v>
      </c>
      <c r="J18" s="124">
        <v>3</v>
      </c>
      <c r="K18" s="124">
        <v>287453</v>
      </c>
      <c r="L18" s="147"/>
      <c r="M18" s="147"/>
      <c r="N18" s="124">
        <v>-21371</v>
      </c>
      <c r="O18" s="124">
        <v>0</v>
      </c>
      <c r="P18" s="146">
        <f>B18+C18-D18-E18-F18-G18-H18-I18+J18-K18+N18+O18</f>
        <v>2289161.6688897</v>
      </c>
      <c r="Q18" s="124">
        <v>4</v>
      </c>
      <c r="R18" s="124">
        <v>2</v>
      </c>
      <c r="S18" s="124">
        <v>0</v>
      </c>
      <c r="T18" s="124">
        <v>0</v>
      </c>
      <c r="U18" s="124">
        <v>0</v>
      </c>
      <c r="V18" s="124">
        <v>1</v>
      </c>
      <c r="W18" s="124">
        <v>0</v>
      </c>
      <c r="X18" s="124">
        <v>4</v>
      </c>
      <c r="Y18" s="124">
        <v>0</v>
      </c>
      <c r="Z18" s="124">
        <v>4</v>
      </c>
      <c r="AA18" s="124">
        <v>7556</v>
      </c>
      <c r="AB18" s="124">
        <v>-2</v>
      </c>
      <c r="AC18" s="146">
        <f>Q18+R18-S18-T18-U18-V18-W18-X18+Y18-Z18+AA18+AB18</f>
        <v>7551</v>
      </c>
    </row>
    <row r="19" spans="1:29" x14ac:dyDescent="0.35">
      <c r="A19" s="126" t="s">
        <v>221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</row>
    <row r="20" spans="1:29" x14ac:dyDescent="0.35">
      <c r="A20" s="126" t="s">
        <v>220</v>
      </c>
      <c r="B20" s="124">
        <v>8965983.9608595856</v>
      </c>
      <c r="C20" s="124">
        <v>4338244.7956627421</v>
      </c>
      <c r="D20" s="124">
        <v>107231</v>
      </c>
      <c r="E20" s="124">
        <v>1</v>
      </c>
      <c r="F20" s="124">
        <v>0</v>
      </c>
      <c r="G20" s="124">
        <v>973682</v>
      </c>
      <c r="H20" s="124">
        <v>16435</v>
      </c>
      <c r="I20" s="124">
        <v>3254798.7061244994</v>
      </c>
      <c r="J20" s="124">
        <v>1</v>
      </c>
      <c r="K20" s="124">
        <v>73986</v>
      </c>
      <c r="L20" s="147"/>
      <c r="M20" s="147"/>
      <c r="N20" s="124">
        <v>-2451004.527850009</v>
      </c>
      <c r="O20" s="124">
        <v>2585705.798</v>
      </c>
      <c r="P20" s="146">
        <f>B20+C20-D20-E20-F20-G20-H20-I20+J20-K20+N20+O20</f>
        <v>9012797.3205478191</v>
      </c>
      <c r="Q20" s="124">
        <v>1824.455555</v>
      </c>
      <c r="R20" s="124">
        <v>384</v>
      </c>
      <c r="S20" s="124">
        <v>37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10</v>
      </c>
      <c r="AA20" s="124">
        <v>-165</v>
      </c>
      <c r="AB20" s="124">
        <v>-97.455555000000004</v>
      </c>
      <c r="AC20" s="146">
        <f>Q20+R20-S20-T20-U20-V20-W20-X20+Y20-Z20+AA20+AB20</f>
        <v>1899</v>
      </c>
    </row>
    <row r="21" spans="1:29" x14ac:dyDescent="0.35">
      <c r="A21" s="126" t="s">
        <v>219</v>
      </c>
      <c r="B21" s="124">
        <v>7359028.7596520931</v>
      </c>
      <c r="C21" s="124">
        <v>1862953.5376705914</v>
      </c>
      <c r="D21" s="124">
        <v>123744</v>
      </c>
      <c r="E21" s="124">
        <v>4</v>
      </c>
      <c r="F21" s="124">
        <v>0</v>
      </c>
      <c r="G21" s="124">
        <v>5480</v>
      </c>
      <c r="H21" s="124">
        <v>53203</v>
      </c>
      <c r="I21" s="124">
        <v>1560395.7531027731</v>
      </c>
      <c r="J21" s="124">
        <v>1</v>
      </c>
      <c r="K21" s="124">
        <v>7697</v>
      </c>
      <c r="L21" s="147"/>
      <c r="M21" s="147"/>
      <c r="N21" s="124">
        <v>485406.26623126667</v>
      </c>
      <c r="O21" s="124">
        <v>191665.55200000782</v>
      </c>
      <c r="P21" s="146">
        <f>B21+C21-D21-E21-F21-G21-H21-I21+J21-K21+N21+O21</f>
        <v>8148531.3624511864</v>
      </c>
      <c r="Q21" s="124">
        <v>10812</v>
      </c>
      <c r="R21" s="124">
        <v>1322</v>
      </c>
      <c r="S21" s="124">
        <v>544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2</v>
      </c>
      <c r="AA21" s="124">
        <v>-864</v>
      </c>
      <c r="AB21" s="124">
        <v>169</v>
      </c>
      <c r="AC21" s="146">
        <f>Q21+R21-S21-T21-U21-V21-W21-X21+Y21-Z21+AA21+AB21</f>
        <v>10893</v>
      </c>
    </row>
    <row r="22" spans="1:29" x14ac:dyDescent="0.35">
      <c r="A22" s="126" t="s">
        <v>218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</row>
    <row r="23" spans="1:29" x14ac:dyDescent="0.35">
      <c r="A23" s="126" t="s">
        <v>195</v>
      </c>
      <c r="B23" s="124">
        <v>3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7"/>
      <c r="M23" s="147"/>
      <c r="N23" s="124">
        <v>-2565.598</v>
      </c>
      <c r="O23" s="124">
        <v>2562.598</v>
      </c>
      <c r="P23" s="146">
        <f>B23+C23-D23-E23-F23-G23-H23-I23+J23-K23+N23+O23</f>
        <v>0</v>
      </c>
      <c r="Q23" s="124">
        <v>612794.01299800095</v>
      </c>
      <c r="R23" s="124">
        <v>26045</v>
      </c>
      <c r="S23" s="124">
        <v>29498</v>
      </c>
      <c r="T23" s="124">
        <v>0</v>
      </c>
      <c r="U23" s="124">
        <v>0</v>
      </c>
      <c r="V23" s="124">
        <v>184</v>
      </c>
      <c r="W23" s="124">
        <v>795</v>
      </c>
      <c r="X23" s="124">
        <v>4</v>
      </c>
      <c r="Y23" s="124">
        <v>31</v>
      </c>
      <c r="Z23" s="124">
        <v>1202</v>
      </c>
      <c r="AA23" s="124">
        <v>-171</v>
      </c>
      <c r="AB23" s="124">
        <v>-2681</v>
      </c>
      <c r="AC23" s="146">
        <f>Q23+R23-S23-T23-U23-V23-W23-X23+Y23-Z23+AA23+AB23</f>
        <v>604335.01299800095</v>
      </c>
    </row>
    <row r="24" spans="1:29" x14ac:dyDescent="0.35">
      <c r="A24" s="126" t="s">
        <v>217</v>
      </c>
      <c r="B24" s="124">
        <v>2454354.0030031381</v>
      </c>
      <c r="C24" s="124">
        <v>403658.00000313629</v>
      </c>
      <c r="D24" s="124">
        <v>14015.000000461931</v>
      </c>
      <c r="E24" s="124">
        <v>2</v>
      </c>
      <c r="F24" s="124">
        <v>0</v>
      </c>
      <c r="G24" s="124">
        <v>77873.00000012666</v>
      </c>
      <c r="H24" s="124">
        <v>319120.00001904229</v>
      </c>
      <c r="I24" s="124">
        <v>25404.000000625849</v>
      </c>
      <c r="J24" s="124">
        <v>-480</v>
      </c>
      <c r="K24" s="124">
        <v>0</v>
      </c>
      <c r="L24" s="147"/>
      <c r="M24" s="147"/>
      <c r="N24" s="124">
        <v>-287527.19044570107</v>
      </c>
      <c r="O24" s="124">
        <v>232632.18825363676</v>
      </c>
      <c r="P24" s="146">
        <f>B24+C24-D24-E24-F24-G24-H24-I24+J24-K24+N24+O24</f>
        <v>2366223.0007939534</v>
      </c>
      <c r="Q24" s="124">
        <v>1354806.0029935739</v>
      </c>
      <c r="R24" s="124">
        <v>131683.00000065978</v>
      </c>
      <c r="S24" s="124">
        <v>11235.000000354019</v>
      </c>
      <c r="T24" s="124">
        <v>0</v>
      </c>
      <c r="U24" s="124">
        <v>0</v>
      </c>
      <c r="V24" s="124">
        <v>4281.0000001341105</v>
      </c>
      <c r="W24" s="124">
        <v>35627.000002913701</v>
      </c>
      <c r="X24" s="124">
        <v>120</v>
      </c>
      <c r="Y24" s="124">
        <v>-3</v>
      </c>
      <c r="Z24" s="124">
        <v>198</v>
      </c>
      <c r="AA24" s="124">
        <v>978.0063989766436</v>
      </c>
      <c r="AB24" s="124">
        <v>17365.997531388013</v>
      </c>
      <c r="AC24" s="146">
        <f>Q24+R24-S24-T24-U24-V24-W24-X24+Y24-Z24+AA24+AB24</f>
        <v>1453369.0069211966</v>
      </c>
    </row>
    <row r="25" spans="1:29" x14ac:dyDescent="0.35">
      <c r="A25" s="126" t="s">
        <v>216</v>
      </c>
      <c r="B25" s="124">
        <v>2581516.5120908357</v>
      </c>
      <c r="C25" s="124">
        <v>133540.00000981253</v>
      </c>
      <c r="D25" s="124">
        <v>7326.0000011483753</v>
      </c>
      <c r="E25" s="124">
        <v>10</v>
      </c>
      <c r="F25" s="124">
        <v>0</v>
      </c>
      <c r="G25" s="124">
        <v>68463.000000495871</v>
      </c>
      <c r="H25" s="124">
        <v>97196.000059414655</v>
      </c>
      <c r="I25" s="124">
        <v>17128.000002205372</v>
      </c>
      <c r="J25" s="124">
        <v>-7254</v>
      </c>
      <c r="K25" s="124">
        <v>152</v>
      </c>
      <c r="L25" s="147"/>
      <c r="M25" s="147"/>
      <c r="N25" s="124">
        <v>-25208.998224840761</v>
      </c>
      <c r="O25" s="124">
        <v>1.9950259603792801</v>
      </c>
      <c r="P25" s="146">
        <f>B25+C25-D25-E25-F25-G25-H25-I25+J25-K25+N25+O25</f>
        <v>2492320.5088385032</v>
      </c>
      <c r="Q25" s="124">
        <v>565038.00309092156</v>
      </c>
      <c r="R25" s="124">
        <v>24736.000000150554</v>
      </c>
      <c r="S25" s="124">
        <v>1564.0000010048975</v>
      </c>
      <c r="T25" s="124">
        <v>3</v>
      </c>
      <c r="U25" s="124">
        <v>0</v>
      </c>
      <c r="V25" s="124">
        <v>10318</v>
      </c>
      <c r="W25" s="124">
        <v>25824.00001784413</v>
      </c>
      <c r="X25" s="124">
        <v>4</v>
      </c>
      <c r="Y25" s="124">
        <v>-3406</v>
      </c>
      <c r="Z25" s="124">
        <v>0</v>
      </c>
      <c r="AA25" s="124">
        <v>22006.004000098659</v>
      </c>
      <c r="AB25" s="124">
        <v>-2106.9999917722307</v>
      </c>
      <c r="AC25" s="146">
        <f>Q25+R25-S25-T25-U25-V25-W25-X25+Y25-Z25+AA25+AB25</f>
        <v>568554.00708054949</v>
      </c>
    </row>
    <row r="26" spans="1:29" x14ac:dyDescent="0.35">
      <c r="A26" s="126" t="s">
        <v>215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spans="1:29" x14ac:dyDescent="0.35">
      <c r="A27" s="126" t="s">
        <v>214</v>
      </c>
      <c r="B27" s="124">
        <v>211</v>
      </c>
      <c r="C27" s="124">
        <v>5</v>
      </c>
      <c r="D27" s="124">
        <v>6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-3</v>
      </c>
      <c r="K27" s="124">
        <v>0</v>
      </c>
      <c r="L27" s="147"/>
      <c r="M27" s="147"/>
      <c r="N27" s="124">
        <v>-1</v>
      </c>
      <c r="O27" s="124">
        <v>0</v>
      </c>
      <c r="P27" s="146">
        <f>B27+C27-D27-E27-F27-G27-H27-I27+J27-K27+N27+O27</f>
        <v>206</v>
      </c>
      <c r="Q27" s="124">
        <v>581293.09898459155</v>
      </c>
      <c r="R27" s="124">
        <v>61857</v>
      </c>
      <c r="S27" s="124">
        <v>12006.999999842425</v>
      </c>
      <c r="T27" s="124">
        <v>0</v>
      </c>
      <c r="U27" s="124">
        <v>0</v>
      </c>
      <c r="V27" s="124">
        <v>657</v>
      </c>
      <c r="W27" s="124">
        <v>20654.000001017004</v>
      </c>
      <c r="X27" s="124">
        <v>0</v>
      </c>
      <c r="Y27" s="124">
        <v>-3916</v>
      </c>
      <c r="Z27" s="124">
        <v>340</v>
      </c>
      <c r="AA27" s="124">
        <v>-2202.9999851192997</v>
      </c>
      <c r="AB27" s="124">
        <v>16620.000018918799</v>
      </c>
      <c r="AC27" s="146">
        <f>Q27+R27-S27-T27-U27-V27-W27-X27+Y27-Z27+AA27+AB27</f>
        <v>619993.09901753161</v>
      </c>
    </row>
    <row r="28" spans="1:29" x14ac:dyDescent="0.35">
      <c r="A28" s="126" t="s">
        <v>213</v>
      </c>
      <c r="B28" s="124">
        <v>527759.19921717059</v>
      </c>
      <c r="C28" s="124">
        <v>5214</v>
      </c>
      <c r="D28" s="124">
        <v>9028</v>
      </c>
      <c r="E28" s="124">
        <v>96</v>
      </c>
      <c r="F28" s="124">
        <v>30</v>
      </c>
      <c r="G28" s="124">
        <v>10704</v>
      </c>
      <c r="H28" s="124">
        <v>19571</v>
      </c>
      <c r="I28" s="124">
        <v>28514</v>
      </c>
      <c r="J28" s="124">
        <v>-2</v>
      </c>
      <c r="K28" s="124">
        <v>1503</v>
      </c>
      <c r="L28" s="147"/>
      <c r="M28" s="147"/>
      <c r="N28" s="124">
        <v>-5449.993218168609</v>
      </c>
      <c r="O28" s="124">
        <v>8173.7970000000096</v>
      </c>
      <c r="P28" s="146">
        <f>B28+C28-D28-E28-F28-G28-H28-I28+J28-K28+N28+O28</f>
        <v>466249.002999002</v>
      </c>
      <c r="Q28" s="124">
        <v>39631.002998101998</v>
      </c>
      <c r="R28" s="124">
        <v>692</v>
      </c>
      <c r="S28" s="124">
        <v>596</v>
      </c>
      <c r="T28" s="124">
        <v>0</v>
      </c>
      <c r="U28" s="124">
        <v>0</v>
      </c>
      <c r="V28" s="124">
        <v>606</v>
      </c>
      <c r="W28" s="124">
        <v>432</v>
      </c>
      <c r="X28" s="124">
        <v>0</v>
      </c>
      <c r="Y28" s="124">
        <v>28</v>
      </c>
      <c r="Z28" s="124">
        <v>0</v>
      </c>
      <c r="AA28" s="124">
        <v>270</v>
      </c>
      <c r="AB28" s="124">
        <v>-14672</v>
      </c>
      <c r="AC28" s="146">
        <f>Q28+R28-S28-T28-U28-V28-W28-X28+Y28-Z28+AA28+AB28</f>
        <v>24315.002998101998</v>
      </c>
    </row>
    <row r="29" spans="1:29" x14ac:dyDescent="0.35">
      <c r="A29" s="126" t="s">
        <v>212</v>
      </c>
      <c r="B29" s="124">
        <v>67798.00299800199</v>
      </c>
      <c r="C29" s="124">
        <v>0</v>
      </c>
      <c r="D29" s="124">
        <v>665</v>
      </c>
      <c r="E29" s="124">
        <v>3</v>
      </c>
      <c r="F29" s="124">
        <v>0</v>
      </c>
      <c r="G29" s="124">
        <v>7142</v>
      </c>
      <c r="H29" s="124">
        <v>4158</v>
      </c>
      <c r="I29" s="124">
        <v>0</v>
      </c>
      <c r="J29" s="124">
        <v>-758</v>
      </c>
      <c r="K29" s="124">
        <v>7</v>
      </c>
      <c r="L29" s="147"/>
      <c r="M29" s="147"/>
      <c r="N29" s="124">
        <v>-814</v>
      </c>
      <c r="O29" s="124">
        <v>-586</v>
      </c>
      <c r="P29" s="146">
        <f>B29+C29-D29-E29-F29-G29-H29-I29+J29-K29+N29+O29</f>
        <v>53665.00299800199</v>
      </c>
      <c r="Q29" s="124">
        <v>42282.907005888861</v>
      </c>
      <c r="R29" s="124">
        <v>0</v>
      </c>
      <c r="S29" s="124">
        <v>194</v>
      </c>
      <c r="T29" s="124">
        <v>0</v>
      </c>
      <c r="U29" s="124">
        <v>0</v>
      </c>
      <c r="V29" s="124">
        <v>2120</v>
      </c>
      <c r="W29" s="124">
        <v>703</v>
      </c>
      <c r="X29" s="124">
        <v>0</v>
      </c>
      <c r="Y29" s="124">
        <v>-20</v>
      </c>
      <c r="Z29" s="124">
        <v>0</v>
      </c>
      <c r="AA29" s="124">
        <v>302</v>
      </c>
      <c r="AB29" s="124">
        <v>586</v>
      </c>
      <c r="AC29" s="146">
        <f>Q29+R29-S29-T29-U29-V29-W29-X29+Y29-Z29+AA29+AB29</f>
        <v>40133.907005888861</v>
      </c>
    </row>
    <row r="30" spans="1:29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7265625" bestFit="1" customWidth="1"/>
    <col min="2" max="2" width="24.81640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81640625" bestFit="1" customWidth="1"/>
  </cols>
  <sheetData>
    <row r="1" spans="1:10" ht="20.5" thickBot="1" x14ac:dyDescent="0.45">
      <c r="A1" s="2" t="s">
        <v>248</v>
      </c>
      <c r="B1" s="185">
        <v>46022</v>
      </c>
      <c r="C1" s="96"/>
      <c r="D1" s="158"/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187" t="s">
        <v>247</v>
      </c>
      <c r="C3" s="188"/>
      <c r="D3" s="188"/>
      <c r="E3" s="188"/>
      <c r="F3" s="188"/>
      <c r="G3" s="188"/>
      <c r="H3" s="188"/>
      <c r="I3" s="188"/>
      <c r="J3" s="189"/>
    </row>
    <row r="4" spans="1:10" ht="28.5" thickBot="1" x14ac:dyDescent="0.4">
      <c r="A4" s="77"/>
      <c r="B4" s="156" t="s">
        <v>246</v>
      </c>
      <c r="C4" s="155" t="s">
        <v>245</v>
      </c>
      <c r="D4" s="155" t="s">
        <v>244</v>
      </c>
      <c r="E4" s="155" t="s">
        <v>243</v>
      </c>
      <c r="F4" s="155" t="s">
        <v>242</v>
      </c>
      <c r="G4" s="155" t="s">
        <v>237</v>
      </c>
      <c r="H4" s="155" t="s">
        <v>139</v>
      </c>
      <c r="I4" s="155" t="s">
        <v>228</v>
      </c>
      <c r="J4" s="154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200</v>
      </c>
      <c r="B8" s="150"/>
      <c r="C8" s="150"/>
      <c r="D8" s="150"/>
      <c r="E8" s="150"/>
      <c r="F8" s="150"/>
      <c r="G8" s="150"/>
      <c r="H8" s="150"/>
      <c r="I8" s="150"/>
      <c r="J8" s="149"/>
    </row>
    <row r="9" spans="1:10" x14ac:dyDescent="0.35">
      <c r="A9" s="77"/>
      <c r="B9" s="159"/>
      <c r="C9" s="159"/>
      <c r="D9" s="159"/>
      <c r="E9" s="159"/>
      <c r="F9" s="159"/>
      <c r="G9" s="159"/>
      <c r="H9" s="159"/>
      <c r="I9" s="159"/>
      <c r="J9" s="159"/>
    </row>
    <row r="10" spans="1:10" x14ac:dyDescent="0.35">
      <c r="A10" s="151" t="s">
        <v>196</v>
      </c>
      <c r="B10" s="146">
        <f>SUM(B14:B29)</f>
        <v>86787.151328069493</v>
      </c>
      <c r="C10" s="146">
        <f>SUM(C14:C29)</f>
        <v>17763.666666666668</v>
      </c>
      <c r="D10" s="146">
        <f>SUM(D14:D29)</f>
        <v>21654.333333333332</v>
      </c>
      <c r="E10" s="146">
        <f>SUM(E14:E29)</f>
        <v>0</v>
      </c>
      <c r="F10" s="146">
        <f>SUM(F14:F29)</f>
        <v>19</v>
      </c>
      <c r="G10" s="161"/>
      <c r="H10" s="146">
        <f>SUM(H14:H29)</f>
        <v>-743.84931506849284</v>
      </c>
      <c r="I10" s="146">
        <f>SUM(I14:I29)</f>
        <v>8992.0099999999984</v>
      </c>
      <c r="J10" s="160">
        <f>B10+C10-D10+E10+F10+H10+I10</f>
        <v>91163.645346334335</v>
      </c>
    </row>
    <row r="11" spans="1:10" ht="15" thickBot="1" x14ac:dyDescent="0.4">
      <c r="A11" s="77"/>
      <c r="B11" s="147"/>
      <c r="C11" s="147"/>
      <c r="D11" s="147"/>
      <c r="E11" s="147"/>
      <c r="F11" s="147"/>
      <c r="G11" s="147"/>
      <c r="H11" s="147"/>
      <c r="I11" s="147"/>
      <c r="J11" s="147"/>
    </row>
    <row r="12" spans="1:10" ht="20.5" thickBot="1" x14ac:dyDescent="0.4">
      <c r="A12" s="129" t="s">
        <v>196</v>
      </c>
      <c r="B12" s="163"/>
      <c r="C12" s="163"/>
      <c r="D12" s="163"/>
      <c r="E12" s="163"/>
      <c r="F12" s="163"/>
      <c r="G12" s="163"/>
      <c r="H12" s="163"/>
      <c r="I12" s="163"/>
      <c r="J12" s="162"/>
    </row>
    <row r="13" spans="1:10" x14ac:dyDescent="0.35">
      <c r="A13" s="77"/>
      <c r="B13" s="147"/>
      <c r="C13" s="147"/>
      <c r="D13" s="147"/>
      <c r="E13" s="147"/>
      <c r="F13" s="147"/>
      <c r="G13" s="147"/>
      <c r="H13" s="147"/>
      <c r="I13" s="147"/>
      <c r="J13" s="147"/>
    </row>
    <row r="14" spans="1:10" x14ac:dyDescent="0.35">
      <c r="A14" s="126" t="s">
        <v>226</v>
      </c>
      <c r="B14" s="147"/>
      <c r="C14" s="147"/>
      <c r="D14" s="147"/>
      <c r="E14" s="147"/>
      <c r="F14" s="147"/>
      <c r="G14" s="147"/>
      <c r="H14" s="147"/>
      <c r="I14" s="147"/>
      <c r="J14" s="147"/>
    </row>
    <row r="15" spans="1:10" x14ac:dyDescent="0.35">
      <c r="A15" s="126" t="s">
        <v>225</v>
      </c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0" x14ac:dyDescent="0.35">
      <c r="A16" s="126" t="s">
        <v>224</v>
      </c>
      <c r="B16" s="124">
        <v>37021.297123275399</v>
      </c>
      <c r="C16" s="124">
        <v>3231.666666666667</v>
      </c>
      <c r="D16" s="124">
        <v>2927.333333333333</v>
      </c>
      <c r="E16" s="124">
        <v>0</v>
      </c>
      <c r="F16" s="124">
        <v>0</v>
      </c>
      <c r="G16" s="161"/>
      <c r="H16" s="124">
        <v>-319</v>
      </c>
      <c r="I16" s="124">
        <v>6565.0099999999957</v>
      </c>
      <c r="J16" s="160">
        <f>B16+C16-D16+E16+F16+H16+I16</f>
        <v>43571.640456608722</v>
      </c>
    </row>
    <row r="17" spans="1:10" x14ac:dyDescent="0.35">
      <c r="A17" s="126" t="s">
        <v>223</v>
      </c>
      <c r="B17" s="147"/>
      <c r="C17" s="147"/>
      <c r="D17" s="147"/>
      <c r="E17" s="147"/>
      <c r="F17" s="147"/>
      <c r="G17" s="147"/>
      <c r="H17" s="147"/>
      <c r="I17" s="147"/>
      <c r="J17" s="147"/>
    </row>
    <row r="18" spans="1:10" x14ac:dyDescent="0.35">
      <c r="A18" s="126" t="s">
        <v>222</v>
      </c>
      <c r="B18" s="147"/>
      <c r="C18" s="147"/>
      <c r="D18" s="147"/>
      <c r="E18" s="147"/>
      <c r="F18" s="147"/>
      <c r="G18" s="147"/>
      <c r="H18" s="147"/>
      <c r="I18" s="147"/>
      <c r="J18" s="147"/>
    </row>
    <row r="19" spans="1:10" x14ac:dyDescent="0.35">
      <c r="A19" s="126" t="s">
        <v>221</v>
      </c>
      <c r="B19" s="124">
        <v>9</v>
      </c>
      <c r="C19" s="124">
        <v>0</v>
      </c>
      <c r="D19" s="124">
        <v>0</v>
      </c>
      <c r="E19" s="124">
        <v>0</v>
      </c>
      <c r="F19" s="124">
        <v>0</v>
      </c>
      <c r="G19" s="161"/>
      <c r="H19" s="124">
        <v>-8</v>
      </c>
      <c r="I19" s="124">
        <v>0</v>
      </c>
      <c r="J19" s="160">
        <f>B19+C19-D19+E19+F19+H19+I19</f>
        <v>1</v>
      </c>
    </row>
    <row r="20" spans="1:10" x14ac:dyDescent="0.35">
      <c r="A20" s="126" t="s">
        <v>220</v>
      </c>
      <c r="B20" s="147"/>
      <c r="C20" s="147"/>
      <c r="D20" s="147"/>
      <c r="E20" s="147"/>
      <c r="F20" s="147"/>
      <c r="G20" s="147"/>
      <c r="H20" s="147"/>
      <c r="I20" s="147"/>
      <c r="J20" s="147"/>
    </row>
    <row r="21" spans="1:10" x14ac:dyDescent="0.35">
      <c r="A21" s="126" t="s">
        <v>219</v>
      </c>
      <c r="B21" s="147"/>
      <c r="C21" s="147"/>
      <c r="D21" s="147"/>
      <c r="E21" s="147"/>
      <c r="F21" s="147"/>
      <c r="G21" s="147"/>
      <c r="H21" s="147"/>
      <c r="I21" s="147"/>
      <c r="J21" s="147"/>
    </row>
    <row r="22" spans="1:10" x14ac:dyDescent="0.35">
      <c r="A22" s="126" t="s">
        <v>218</v>
      </c>
      <c r="B22" s="124">
        <v>28674.849315068488</v>
      </c>
      <c r="C22" s="124">
        <v>10929</v>
      </c>
      <c r="D22" s="124">
        <v>17624</v>
      </c>
      <c r="E22" s="124">
        <v>0</v>
      </c>
      <c r="F22" s="124">
        <v>0</v>
      </c>
      <c r="G22" s="161"/>
      <c r="H22" s="124">
        <v>-389.84931506849279</v>
      </c>
      <c r="I22" s="124">
        <v>2.9558577807620168E-12</v>
      </c>
      <c r="J22" s="160">
        <f>B22+C22-D22+E22+F22+H22+I22</f>
        <v>21590</v>
      </c>
    </row>
    <row r="23" spans="1:10" x14ac:dyDescent="0.35">
      <c r="A23" s="126" t="s">
        <v>195</v>
      </c>
      <c r="B23" s="124">
        <v>2974</v>
      </c>
      <c r="C23" s="124">
        <v>21</v>
      </c>
      <c r="D23" s="124">
        <v>7</v>
      </c>
      <c r="E23" s="124">
        <v>0</v>
      </c>
      <c r="F23" s="124">
        <v>0</v>
      </c>
      <c r="G23" s="161"/>
      <c r="H23" s="124">
        <v>2</v>
      </c>
      <c r="I23" s="124">
        <v>-1</v>
      </c>
      <c r="J23" s="160">
        <f>B23+C23-D23+E23+F23+H23+I23</f>
        <v>2989</v>
      </c>
    </row>
    <row r="24" spans="1:10" x14ac:dyDescent="0.35">
      <c r="A24" s="126" t="s">
        <v>217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x14ac:dyDescent="0.35">
      <c r="A25" s="126" t="s">
        <v>216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x14ac:dyDescent="0.35">
      <c r="A26" s="126" t="s">
        <v>215</v>
      </c>
      <c r="B26" s="124">
        <v>18108.004889725602</v>
      </c>
      <c r="C26" s="124">
        <v>3582</v>
      </c>
      <c r="D26" s="124">
        <v>1096</v>
      </c>
      <c r="E26" s="124">
        <v>0</v>
      </c>
      <c r="F26" s="124">
        <v>19</v>
      </c>
      <c r="G26" s="161"/>
      <c r="H26" s="124">
        <v>-29</v>
      </c>
      <c r="I26" s="124">
        <v>2428</v>
      </c>
      <c r="J26" s="160">
        <f>B26+C26-D26+E26+F26+H26+I26</f>
        <v>23012.004889725602</v>
      </c>
    </row>
    <row r="27" spans="1:10" x14ac:dyDescent="0.35">
      <c r="A27" s="126" t="s">
        <v>214</v>
      </c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x14ac:dyDescent="0.35">
      <c r="A28" s="126" t="s">
        <v>213</v>
      </c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x14ac:dyDescent="0.35">
      <c r="A29" s="126" t="s">
        <v>212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5">
      <c r="A30" s="77"/>
      <c r="B30" s="159"/>
      <c r="C30" s="159"/>
      <c r="D30" s="159"/>
      <c r="E30" s="159"/>
      <c r="F30" s="159"/>
      <c r="G30" s="159"/>
      <c r="H30" s="159"/>
      <c r="I30" s="159"/>
      <c r="J30" s="159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5.453125" bestFit="1" customWidth="1"/>
    <col min="4" max="4" width="13.453125" bestFit="1" customWidth="1"/>
    <col min="5" max="5" width="12.453125" bestFit="1" customWidth="1"/>
    <col min="6" max="6" width="16" bestFit="1" customWidth="1"/>
    <col min="7" max="7" width="15.26953125" bestFit="1" customWidth="1"/>
    <col min="8" max="8" width="14" bestFit="1" customWidth="1"/>
    <col min="9" max="9" width="12.81640625" bestFit="1" customWidth="1"/>
    <col min="10" max="10" width="15.7265625" bestFit="1" customWidth="1"/>
    <col min="11" max="11" width="12.81640625" bestFit="1" customWidth="1"/>
  </cols>
  <sheetData>
    <row r="1" spans="1:10" ht="20.5" thickBot="1" x14ac:dyDescent="0.45">
      <c r="A1" s="178" t="s">
        <v>267</v>
      </c>
      <c r="B1" s="185">
        <v>46022</v>
      </c>
      <c r="C1" s="96"/>
      <c r="D1" s="95"/>
      <c r="E1" s="158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7" t="s">
        <v>266</v>
      </c>
      <c r="C3" s="176" t="s">
        <v>265</v>
      </c>
      <c r="D3" s="176" t="s">
        <v>264</v>
      </c>
      <c r="E3" s="176" t="s">
        <v>263</v>
      </c>
      <c r="F3" s="176" t="s">
        <v>262</v>
      </c>
      <c r="G3" s="176" t="s">
        <v>261</v>
      </c>
      <c r="H3" s="176" t="s">
        <v>228</v>
      </c>
      <c r="I3" s="175" t="s">
        <v>260</v>
      </c>
      <c r="J3" s="164"/>
    </row>
    <row r="4" spans="1:10" x14ac:dyDescent="0.35">
      <c r="A4" s="170"/>
      <c r="B4" s="169"/>
      <c r="C4" s="169"/>
      <c r="D4" s="169"/>
      <c r="E4" s="169"/>
      <c r="F4" s="169"/>
      <c r="G4" s="169"/>
      <c r="H4" s="169"/>
      <c r="I4" s="169"/>
      <c r="J4" s="164"/>
    </row>
    <row r="5" spans="1:10" x14ac:dyDescent="0.35">
      <c r="A5" s="170"/>
      <c r="B5" s="169"/>
      <c r="C5" s="169"/>
      <c r="D5" s="169"/>
      <c r="E5" s="169"/>
      <c r="F5" s="169"/>
      <c r="G5" s="169"/>
      <c r="H5" s="169"/>
      <c r="I5" s="169"/>
      <c r="J5" s="164"/>
    </row>
    <row r="6" spans="1:10" x14ac:dyDescent="0.35">
      <c r="A6" s="170"/>
      <c r="B6" s="169"/>
      <c r="C6" s="169"/>
      <c r="D6" s="169"/>
      <c r="E6" s="169"/>
      <c r="F6" s="169"/>
      <c r="G6" s="169"/>
      <c r="H6" s="169"/>
      <c r="I6" s="169"/>
      <c r="J6" s="164"/>
    </row>
    <row r="7" spans="1:10" ht="15" thickBot="1" x14ac:dyDescent="0.4">
      <c r="A7" s="170"/>
      <c r="B7" s="169"/>
      <c r="C7" s="169"/>
      <c r="D7" s="169"/>
      <c r="E7" s="169"/>
      <c r="F7" s="169"/>
      <c r="G7" s="169"/>
      <c r="H7" s="169"/>
      <c r="I7" s="169"/>
      <c r="J7" s="164"/>
    </row>
    <row r="8" spans="1:10" ht="20.5" thickBot="1" x14ac:dyDescent="0.4">
      <c r="A8" s="168" t="s">
        <v>200</v>
      </c>
      <c r="B8" s="135"/>
      <c r="C8" s="135"/>
      <c r="D8" s="174"/>
      <c r="E8" s="174"/>
      <c r="F8" s="174"/>
      <c r="G8" s="174"/>
      <c r="H8" s="174"/>
      <c r="I8" s="173"/>
      <c r="J8" s="164"/>
    </row>
    <row r="9" spans="1:10" x14ac:dyDescent="0.35">
      <c r="A9" s="170"/>
      <c r="B9" s="169"/>
      <c r="C9" s="169"/>
      <c r="D9" s="169"/>
      <c r="E9" s="169"/>
      <c r="F9" s="169"/>
      <c r="G9" s="169"/>
      <c r="H9" s="169"/>
      <c r="I9" s="169"/>
      <c r="J9" s="164"/>
    </row>
    <row r="10" spans="1:10" x14ac:dyDescent="0.35">
      <c r="A10" s="170"/>
      <c r="B10" s="169"/>
      <c r="C10" s="169"/>
      <c r="D10" s="169"/>
      <c r="E10" s="169"/>
      <c r="F10" s="169"/>
      <c r="G10" s="169"/>
      <c r="H10" s="169"/>
      <c r="I10" s="169"/>
      <c r="J10" s="164"/>
    </row>
    <row r="11" spans="1:10" x14ac:dyDescent="0.35">
      <c r="A11" s="134" t="s">
        <v>199</v>
      </c>
      <c r="B11" s="165">
        <f t="shared" ref="B11:H11" si="0">SUM(B19:B30)</f>
        <v>16642</v>
      </c>
      <c r="C11" s="165">
        <f t="shared" si="0"/>
        <v>79</v>
      </c>
      <c r="D11" s="165">
        <f t="shared" si="0"/>
        <v>0</v>
      </c>
      <c r="E11" s="165">
        <f t="shared" si="0"/>
        <v>6287</v>
      </c>
      <c r="F11" s="165">
        <f t="shared" si="0"/>
        <v>0</v>
      </c>
      <c r="G11" s="165">
        <f t="shared" si="0"/>
        <v>13</v>
      </c>
      <c r="H11" s="165">
        <f t="shared" si="0"/>
        <v>-36</v>
      </c>
      <c r="I11" s="165">
        <f>B11+C11+D11-E11-F11-G11+H11</f>
        <v>10385</v>
      </c>
      <c r="J11" s="164"/>
    </row>
    <row r="12" spans="1:10" x14ac:dyDescent="0.35">
      <c r="A12" s="134" t="s">
        <v>198</v>
      </c>
      <c r="B12" s="165">
        <f t="shared" ref="B12:H12" si="1">SUM(B34:B45)</f>
        <v>23</v>
      </c>
      <c r="C12" s="165">
        <f t="shared" si="1"/>
        <v>0</v>
      </c>
      <c r="D12" s="165">
        <f t="shared" si="1"/>
        <v>0</v>
      </c>
      <c r="E12" s="165">
        <f t="shared" si="1"/>
        <v>1</v>
      </c>
      <c r="F12" s="165">
        <f t="shared" si="1"/>
        <v>0</v>
      </c>
      <c r="G12" s="165">
        <f t="shared" si="1"/>
        <v>0</v>
      </c>
      <c r="H12" s="165">
        <f t="shared" si="1"/>
        <v>0</v>
      </c>
      <c r="I12" s="165">
        <f>B12+C12+D12-E12-F12-G12+H12</f>
        <v>22</v>
      </c>
      <c r="J12" s="164"/>
    </row>
    <row r="13" spans="1:10" x14ac:dyDescent="0.35">
      <c r="A13" s="134" t="s">
        <v>197</v>
      </c>
      <c r="B13" s="165">
        <f t="shared" ref="B13:H13" si="2">SUM(B49:B60)</f>
        <v>10</v>
      </c>
      <c r="C13" s="165">
        <f t="shared" si="2"/>
        <v>3</v>
      </c>
      <c r="D13" s="165">
        <f t="shared" si="2"/>
        <v>0</v>
      </c>
      <c r="E13" s="165">
        <f t="shared" si="2"/>
        <v>0</v>
      </c>
      <c r="F13" s="165">
        <f t="shared" si="2"/>
        <v>0</v>
      </c>
      <c r="G13" s="165">
        <f t="shared" si="2"/>
        <v>5</v>
      </c>
      <c r="H13" s="165">
        <f t="shared" si="2"/>
        <v>55</v>
      </c>
      <c r="I13" s="165">
        <f>B13+C13+D13-E13-F13-G13+H13</f>
        <v>63</v>
      </c>
      <c r="J13" s="164"/>
    </row>
    <row r="14" spans="1:10" x14ac:dyDescent="0.35">
      <c r="A14" s="172" t="s">
        <v>0</v>
      </c>
      <c r="B14" s="171">
        <f t="shared" ref="B14:H14" si="3">SUM(B11:B13)</f>
        <v>16675</v>
      </c>
      <c r="C14" s="171">
        <f t="shared" si="3"/>
        <v>82</v>
      </c>
      <c r="D14" s="171">
        <f t="shared" si="3"/>
        <v>0</v>
      </c>
      <c r="E14" s="171">
        <f t="shared" si="3"/>
        <v>6288</v>
      </c>
      <c r="F14" s="171">
        <f t="shared" si="3"/>
        <v>0</v>
      </c>
      <c r="G14" s="171">
        <f t="shared" si="3"/>
        <v>18</v>
      </c>
      <c r="H14" s="171">
        <f t="shared" si="3"/>
        <v>19</v>
      </c>
      <c r="I14" s="171">
        <f>B14+C14+D14-E14-F14-G14+H14</f>
        <v>10470</v>
      </c>
      <c r="J14" s="77"/>
    </row>
    <row r="15" spans="1:10" x14ac:dyDescent="0.35">
      <c r="A15" s="170"/>
      <c r="B15" s="169"/>
      <c r="C15" s="169"/>
      <c r="D15" s="169"/>
      <c r="E15" s="169"/>
      <c r="F15" s="169"/>
      <c r="G15" s="169"/>
      <c r="H15" s="169"/>
      <c r="I15" s="169"/>
      <c r="J15" s="169"/>
    </row>
    <row r="16" spans="1:10" ht="15" thickBot="1" x14ac:dyDescent="0.4"/>
    <row r="17" spans="1:10" ht="20.5" thickBot="1" x14ac:dyDescent="0.4">
      <c r="A17" s="168" t="s">
        <v>199</v>
      </c>
      <c r="B17" s="135"/>
      <c r="C17" s="135"/>
      <c r="D17" s="135"/>
      <c r="E17" s="135"/>
      <c r="F17" s="135"/>
      <c r="G17" s="135"/>
      <c r="H17" s="135"/>
      <c r="I17" s="167"/>
      <c r="J17" s="77"/>
    </row>
    <row r="18" spans="1:10" x14ac:dyDescent="0.35">
      <c r="A18" s="166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550</v>
      </c>
      <c r="C19" s="124">
        <v>49</v>
      </c>
      <c r="D19" s="124">
        <v>0</v>
      </c>
      <c r="E19" s="124">
        <v>29</v>
      </c>
      <c r="F19" s="124">
        <v>0</v>
      </c>
      <c r="G19" s="124">
        <v>5</v>
      </c>
      <c r="H19" s="124">
        <v>-4</v>
      </c>
      <c r="I19" s="165">
        <f t="shared" ref="I19:I30" si="4">B19+C19+D19-E19-F19-G19+H19</f>
        <v>561</v>
      </c>
      <c r="J19" s="77"/>
    </row>
    <row r="20" spans="1:10" x14ac:dyDescent="0.35">
      <c r="A20" s="126" t="s">
        <v>258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65">
        <f t="shared" si="4"/>
        <v>0</v>
      </c>
      <c r="J20" s="77"/>
    </row>
    <row r="21" spans="1:10" x14ac:dyDescent="0.35">
      <c r="A21" s="126" t="s">
        <v>257</v>
      </c>
      <c r="B21" s="124">
        <v>82</v>
      </c>
      <c r="C21" s="124">
        <v>0</v>
      </c>
      <c r="D21" s="124">
        <v>0</v>
      </c>
      <c r="E21" s="124">
        <v>34</v>
      </c>
      <c r="F21" s="124">
        <v>0</v>
      </c>
      <c r="G21" s="124">
        <v>0</v>
      </c>
      <c r="H21" s="124">
        <v>16</v>
      </c>
      <c r="I21" s="165">
        <f t="shared" si="4"/>
        <v>64</v>
      </c>
      <c r="J21" s="77"/>
    </row>
    <row r="22" spans="1:10" x14ac:dyDescent="0.35">
      <c r="A22" s="126" t="s">
        <v>256</v>
      </c>
      <c r="B22" s="124">
        <v>15662</v>
      </c>
      <c r="C22" s="124">
        <v>0</v>
      </c>
      <c r="D22" s="124">
        <v>0</v>
      </c>
      <c r="E22" s="124">
        <v>6204</v>
      </c>
      <c r="F22" s="124">
        <v>0</v>
      </c>
      <c r="G22" s="124">
        <v>0</v>
      </c>
      <c r="H22" s="124">
        <v>7</v>
      </c>
      <c r="I22" s="165">
        <f t="shared" si="4"/>
        <v>9465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5">
        <f t="shared" si="4"/>
        <v>0</v>
      </c>
      <c r="J23" s="77"/>
    </row>
    <row r="24" spans="1:10" x14ac:dyDescent="0.35">
      <c r="A24" s="126" t="s">
        <v>254</v>
      </c>
      <c r="B24" s="124">
        <v>204</v>
      </c>
      <c r="C24" s="124">
        <v>21</v>
      </c>
      <c r="D24" s="124">
        <v>0</v>
      </c>
      <c r="E24" s="124">
        <v>9</v>
      </c>
      <c r="F24" s="124">
        <v>0</v>
      </c>
      <c r="G24" s="124">
        <v>4</v>
      </c>
      <c r="H24" s="124">
        <v>0</v>
      </c>
      <c r="I24" s="165">
        <f t="shared" si="4"/>
        <v>212</v>
      </c>
      <c r="J24" s="77"/>
    </row>
    <row r="25" spans="1:10" x14ac:dyDescent="0.35">
      <c r="A25" s="126" t="s">
        <v>253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5">
        <f t="shared" si="4"/>
        <v>0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5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5">
        <f t="shared" si="4"/>
        <v>6</v>
      </c>
      <c r="J27" s="77"/>
    </row>
    <row r="28" spans="1:10" x14ac:dyDescent="0.35">
      <c r="A28" s="126" t="s">
        <v>250</v>
      </c>
      <c r="B28" s="124">
        <v>132</v>
      </c>
      <c r="C28" s="124">
        <v>8</v>
      </c>
      <c r="D28" s="124">
        <v>0</v>
      </c>
      <c r="E28" s="124">
        <v>9</v>
      </c>
      <c r="F28" s="124">
        <v>0</v>
      </c>
      <c r="G28" s="124">
        <v>4</v>
      </c>
      <c r="H28" s="124">
        <v>-55</v>
      </c>
      <c r="I28" s="165">
        <f t="shared" si="4"/>
        <v>72</v>
      </c>
      <c r="J28" s="77"/>
    </row>
    <row r="29" spans="1:10" x14ac:dyDescent="0.35">
      <c r="A29" s="126" t="s">
        <v>249</v>
      </c>
      <c r="B29" s="124">
        <v>6</v>
      </c>
      <c r="C29" s="124">
        <v>1</v>
      </c>
      <c r="D29" s="124">
        <v>0</v>
      </c>
      <c r="E29" s="124">
        <v>2</v>
      </c>
      <c r="F29" s="124">
        <v>0</v>
      </c>
      <c r="G29" s="124">
        <v>0</v>
      </c>
      <c r="H29" s="124">
        <v>0</v>
      </c>
      <c r="I29" s="165">
        <f t="shared" si="4"/>
        <v>5</v>
      </c>
      <c r="J29" s="77"/>
    </row>
    <row r="30" spans="1:10" x14ac:dyDescent="0.35">
      <c r="A30" s="126" t="s">
        <v>139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5">
        <f t="shared" si="4"/>
        <v>0</v>
      </c>
      <c r="J30" s="77"/>
    </row>
    <row r="31" spans="1:10" ht="15" thickBot="1" x14ac:dyDescent="0.4">
      <c r="A31" s="77"/>
      <c r="B31" s="77"/>
      <c r="C31" s="77"/>
      <c r="D31" s="77"/>
      <c r="E31" s="164"/>
      <c r="F31" s="164"/>
      <c r="G31" s="164"/>
      <c r="H31" s="164"/>
      <c r="I31" s="164"/>
      <c r="J31" s="77"/>
    </row>
    <row r="32" spans="1:10" ht="20.5" thickBot="1" x14ac:dyDescent="0.4">
      <c r="A32" s="168" t="s">
        <v>198</v>
      </c>
      <c r="B32" s="135"/>
      <c r="C32" s="135"/>
      <c r="D32" s="135"/>
      <c r="E32" s="135"/>
      <c r="F32" s="135"/>
      <c r="G32" s="135"/>
      <c r="H32" s="135"/>
      <c r="I32" s="167"/>
      <c r="J32" s="77"/>
    </row>
    <row r="33" spans="1:10" x14ac:dyDescent="0.35">
      <c r="A33" s="166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0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65">
        <f t="shared" ref="I34:I45" si="5">B34+C34+D34-E34-F34-G34+H34</f>
        <v>0</v>
      </c>
      <c r="J34" s="77"/>
    </row>
    <row r="35" spans="1:10" x14ac:dyDescent="0.3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5">
        <f t="shared" si="5"/>
        <v>0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5">
        <f t="shared" si="5"/>
        <v>0</v>
      </c>
      <c r="J36" s="77"/>
    </row>
    <row r="37" spans="1:10" x14ac:dyDescent="0.35">
      <c r="A37" s="126" t="s">
        <v>256</v>
      </c>
      <c r="B37" s="124">
        <v>6</v>
      </c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65">
        <f t="shared" si="5"/>
        <v>6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5">
        <f t="shared" si="5"/>
        <v>0</v>
      </c>
      <c r="J38" s="77"/>
    </row>
    <row r="39" spans="1:10" x14ac:dyDescent="0.3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5">
        <f t="shared" si="5"/>
        <v>0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5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5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5">
        <f t="shared" si="5"/>
        <v>0</v>
      </c>
      <c r="J42" s="77"/>
    </row>
    <row r="43" spans="1:10" x14ac:dyDescent="0.35">
      <c r="A43" s="126" t="s">
        <v>250</v>
      </c>
      <c r="B43" s="124">
        <v>17</v>
      </c>
      <c r="C43" s="124">
        <v>0</v>
      </c>
      <c r="D43" s="124">
        <v>0</v>
      </c>
      <c r="E43" s="124">
        <v>1</v>
      </c>
      <c r="F43" s="124">
        <v>0</v>
      </c>
      <c r="G43" s="124">
        <v>0</v>
      </c>
      <c r="H43" s="124">
        <v>0</v>
      </c>
      <c r="I43" s="165">
        <f t="shared" si="5"/>
        <v>16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5">
        <f t="shared" si="5"/>
        <v>0</v>
      </c>
      <c r="J44" s="77"/>
    </row>
    <row r="45" spans="1:10" x14ac:dyDescent="0.35">
      <c r="A45" s="126" t="s">
        <v>139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5">
        <f t="shared" si="5"/>
        <v>0</v>
      </c>
      <c r="J45" s="77"/>
    </row>
    <row r="46" spans="1:10" ht="15" thickBot="1" x14ac:dyDescent="0.4">
      <c r="A46" s="77"/>
      <c r="B46" s="77"/>
      <c r="C46" s="77"/>
      <c r="D46" s="77"/>
      <c r="E46" s="164"/>
      <c r="F46" s="164"/>
      <c r="G46" s="164"/>
      <c r="H46" s="164"/>
      <c r="I46" s="164"/>
      <c r="J46" s="77"/>
    </row>
    <row r="47" spans="1:10" ht="20.5" thickBot="1" x14ac:dyDescent="0.4">
      <c r="A47" s="168" t="s">
        <v>197</v>
      </c>
      <c r="B47" s="135"/>
      <c r="C47" s="135"/>
      <c r="D47" s="135"/>
      <c r="E47" s="135"/>
      <c r="F47" s="135"/>
      <c r="G47" s="135"/>
      <c r="H47" s="135"/>
      <c r="I47" s="167"/>
      <c r="J47" s="77"/>
    </row>
    <row r="48" spans="1:10" x14ac:dyDescent="0.35">
      <c r="A48" s="166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5</v>
      </c>
      <c r="C49" s="124">
        <v>0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65">
        <f t="shared" ref="I49:I60" si="6">B49+C49+D49-E49-F49-G49+H49</f>
        <v>5</v>
      </c>
      <c r="J49" s="77"/>
    </row>
    <row r="50" spans="1:10" x14ac:dyDescent="0.35">
      <c r="A50" s="126" t="s">
        <v>258</v>
      </c>
      <c r="B50" s="12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5">
        <f t="shared" si="6"/>
        <v>0</v>
      </c>
      <c r="J50" s="77"/>
    </row>
    <row r="51" spans="1:10" x14ac:dyDescent="0.3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1</v>
      </c>
      <c r="H51" s="124">
        <v>0</v>
      </c>
      <c r="I51" s="165">
        <f t="shared" si="6"/>
        <v>0</v>
      </c>
      <c r="J51" s="77"/>
    </row>
    <row r="52" spans="1:10" x14ac:dyDescent="0.35">
      <c r="A52" s="126" t="s">
        <v>256</v>
      </c>
      <c r="B52" s="124">
        <v>0</v>
      </c>
      <c r="C52" s="124">
        <v>0</v>
      </c>
      <c r="D52" s="124">
        <v>0</v>
      </c>
      <c r="E52" s="124">
        <v>0</v>
      </c>
      <c r="F52" s="124">
        <v>0</v>
      </c>
      <c r="G52" s="124">
        <v>0</v>
      </c>
      <c r="H52" s="124">
        <v>0</v>
      </c>
      <c r="I52" s="165">
        <f t="shared" si="6"/>
        <v>0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5">
        <f t="shared" si="6"/>
        <v>0</v>
      </c>
      <c r="J53" s="77"/>
    </row>
    <row r="54" spans="1:10" x14ac:dyDescent="0.35">
      <c r="A54" s="126" t="s">
        <v>254</v>
      </c>
      <c r="B54" s="124">
        <v>4</v>
      </c>
      <c r="C54" s="124">
        <v>0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65">
        <f t="shared" si="6"/>
        <v>4</v>
      </c>
      <c r="J54" s="77"/>
    </row>
    <row r="55" spans="1:10" x14ac:dyDescent="0.35">
      <c r="A55" s="126" t="s">
        <v>253</v>
      </c>
      <c r="B55" s="124">
        <v>0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5">
        <f t="shared" si="6"/>
        <v>0</v>
      </c>
      <c r="J55" s="77"/>
    </row>
    <row r="56" spans="1:10" x14ac:dyDescent="0.35">
      <c r="A56" s="126" t="s">
        <v>252</v>
      </c>
      <c r="B56" s="124">
        <v>0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5">
        <f t="shared" si="6"/>
        <v>0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5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3</v>
      </c>
      <c r="D58" s="124">
        <v>0</v>
      </c>
      <c r="E58" s="124">
        <v>0</v>
      </c>
      <c r="F58" s="124">
        <v>0</v>
      </c>
      <c r="G58" s="124">
        <v>4</v>
      </c>
      <c r="H58" s="124">
        <v>55</v>
      </c>
      <c r="I58" s="165">
        <f t="shared" si="6"/>
        <v>54</v>
      </c>
      <c r="J58" s="77"/>
    </row>
    <row r="59" spans="1:10" x14ac:dyDescent="0.35">
      <c r="A59" s="126" t="s">
        <v>249</v>
      </c>
      <c r="B59" s="124">
        <v>0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5">
        <f t="shared" si="6"/>
        <v>0</v>
      </c>
      <c r="J59" s="77"/>
    </row>
    <row r="60" spans="1:10" x14ac:dyDescent="0.35">
      <c r="A60" s="126" t="s">
        <v>139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5">
        <f t="shared" si="6"/>
        <v>0</v>
      </c>
      <c r="J60" s="77"/>
    </row>
    <row r="61" spans="1:10" x14ac:dyDescent="0.35">
      <c r="A61" s="77"/>
      <c r="B61" s="77"/>
      <c r="C61" s="77"/>
      <c r="D61" s="77"/>
      <c r="E61" s="164"/>
      <c r="F61" s="164"/>
      <c r="G61" s="164"/>
      <c r="H61" s="164"/>
      <c r="I61" s="164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81640625" bestFit="1" customWidth="1"/>
    <col min="2" max="2" width="17.54296875" bestFit="1" customWidth="1"/>
    <col min="3" max="3" width="16.1796875" bestFit="1" customWidth="1"/>
    <col min="4" max="4" width="15" bestFit="1" customWidth="1"/>
    <col min="5" max="6" width="14.453125" bestFit="1" customWidth="1"/>
    <col min="7" max="7" width="11.7265625" bestFit="1" customWidth="1"/>
    <col min="8" max="8" width="13.26953125" bestFit="1" customWidth="1"/>
    <col min="9" max="9" width="11.26953125" bestFit="1" customWidth="1"/>
    <col min="10" max="10" width="12.26953125" bestFit="1" customWidth="1"/>
    <col min="11" max="11" width="10.26953125" bestFit="1" customWidth="1"/>
    <col min="12" max="12" width="12" bestFit="1" customWidth="1"/>
    <col min="13" max="14" width="10.26953125" bestFit="1" customWidth="1"/>
    <col min="15" max="15" width="14.54296875" bestFit="1" customWidth="1"/>
    <col min="16" max="16" width="20.7265625" bestFit="1" customWidth="1"/>
    <col min="17" max="17" width="19.81640625" bestFit="1" customWidth="1"/>
    <col min="18" max="18" width="19" bestFit="1" customWidth="1"/>
    <col min="19" max="19" width="16.7265625" bestFit="1" customWidth="1"/>
    <col min="20" max="21" width="16.54296875" bestFit="1" customWidth="1"/>
    <col min="22" max="23" width="15.54296875" bestFit="1" customWidth="1"/>
    <col min="24" max="24" width="15.26953125" bestFit="1" customWidth="1"/>
    <col min="25" max="25" width="15.453125" bestFit="1" customWidth="1"/>
    <col min="26" max="26" width="16.453125" bestFit="1" customWidth="1"/>
    <col min="27" max="27" width="15.81640625" bestFit="1" customWidth="1"/>
    <col min="29" max="29" width="12.81640625" bestFit="1" customWidth="1"/>
  </cols>
  <sheetData>
    <row r="1" spans="1:16" ht="20.5" thickBot="1" x14ac:dyDescent="0.45">
      <c r="A1" s="2" t="s">
        <v>272</v>
      </c>
      <c r="B1" s="185">
        <v>46022</v>
      </c>
      <c r="C1" s="95"/>
      <c r="D1" s="96"/>
      <c r="E1" s="158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2"/>
      <c r="B3" s="187" t="s">
        <v>271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9"/>
    </row>
    <row r="4" spans="1:16" ht="42.5" thickBot="1" x14ac:dyDescent="0.4">
      <c r="A4" s="12"/>
      <c r="B4" s="156" t="s">
        <v>270</v>
      </c>
      <c r="C4" s="155" t="s">
        <v>269</v>
      </c>
      <c r="D4" s="155" t="s">
        <v>233</v>
      </c>
      <c r="E4" s="155" t="s">
        <v>232</v>
      </c>
      <c r="F4" s="155" t="s">
        <v>231</v>
      </c>
      <c r="G4" s="155" t="s">
        <v>4</v>
      </c>
      <c r="H4" s="155" t="s">
        <v>3</v>
      </c>
      <c r="I4" s="155" t="s">
        <v>2</v>
      </c>
      <c r="J4" s="155" t="s">
        <v>230</v>
      </c>
      <c r="K4" s="155" t="s">
        <v>229</v>
      </c>
      <c r="L4" s="155" t="s">
        <v>237</v>
      </c>
      <c r="M4" s="155" t="s">
        <v>236</v>
      </c>
      <c r="N4" s="155" t="s">
        <v>139</v>
      </c>
      <c r="O4" s="155" t="s">
        <v>228</v>
      </c>
      <c r="P4" s="154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200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9"/>
    </row>
    <row r="9" spans="1:16" x14ac:dyDescent="0.35">
      <c r="A9" s="1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9" t="s">
        <v>196</v>
      </c>
      <c r="B10" s="146">
        <f t="shared" ref="B10:O10" si="0">SUM(B14:B29)</f>
        <v>184179672.38304383</v>
      </c>
      <c r="C10" s="146">
        <f t="shared" si="0"/>
        <v>28872900.162622664</v>
      </c>
      <c r="D10" s="146">
        <f t="shared" si="0"/>
        <v>1862339.0160006757</v>
      </c>
      <c r="E10" s="146">
        <f t="shared" si="0"/>
        <v>85646.57627433943</v>
      </c>
      <c r="F10" s="146">
        <f t="shared" si="0"/>
        <v>10683.092733538997</v>
      </c>
      <c r="G10" s="146">
        <f t="shared" si="0"/>
        <v>2384654.5753565878</v>
      </c>
      <c r="H10" s="146">
        <f t="shared" si="0"/>
        <v>3708823.6659284877</v>
      </c>
      <c r="I10" s="146">
        <f t="shared" si="0"/>
        <v>19532842.992140248</v>
      </c>
      <c r="J10" s="146">
        <f t="shared" si="0"/>
        <v>-63745.598371705724</v>
      </c>
      <c r="K10" s="146">
        <f t="shared" si="0"/>
        <v>1310378.5733325363</v>
      </c>
      <c r="L10" s="146">
        <f t="shared" si="0"/>
        <v>10174797.789529935</v>
      </c>
      <c r="M10" s="146">
        <f t="shared" si="0"/>
        <v>2205596.2911253003</v>
      </c>
      <c r="N10" s="146">
        <f t="shared" si="0"/>
        <v>3903941.6269168346</v>
      </c>
      <c r="O10" s="146">
        <f t="shared" si="0"/>
        <v>92064.907496174899</v>
      </c>
      <c r="P10" s="146">
        <f>B10+C10-D10-E10-F10-G10-H10-I10+J10-K10+L10-M10++N10+O10</f>
        <v>196058666.48834601</v>
      </c>
    </row>
    <row r="11" spans="1:16" ht="15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0.5" thickBot="1" x14ac:dyDescent="0.4">
      <c r="A12" s="129" t="s">
        <v>196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2"/>
    </row>
    <row r="13" spans="1:16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126" t="s">
        <v>226</v>
      </c>
      <c r="B14" s="124">
        <v>82212783.701559409</v>
      </c>
      <c r="C14" s="124">
        <v>7711007.4431522703</v>
      </c>
      <c r="D14" s="124">
        <v>845622.3688046966</v>
      </c>
      <c r="E14" s="124">
        <v>26487.766106863568</v>
      </c>
      <c r="F14" s="124">
        <v>8038.7207210389988</v>
      </c>
      <c r="G14" s="124">
        <v>121326.31659171772</v>
      </c>
      <c r="H14" s="124">
        <v>106539.6430348774</v>
      </c>
      <c r="I14" s="124">
        <v>7324022.9559663758</v>
      </c>
      <c r="J14" s="124">
        <v>154.0256400000001</v>
      </c>
      <c r="K14" s="124">
        <v>91497.544202575984</v>
      </c>
      <c r="L14" s="124">
        <v>6043531.4150243681</v>
      </c>
      <c r="M14" s="124">
        <v>106064.973262801</v>
      </c>
      <c r="N14" s="124">
        <v>470457.39247443632</v>
      </c>
      <c r="O14" s="124">
        <v>-508428.14538610121</v>
      </c>
      <c r="P14" s="146">
        <f>B14+C14-D14-E14-F14-G14-H14-I14+J14-K14+L14-M14++N14+O14</f>
        <v>87299905.543773428</v>
      </c>
    </row>
    <row r="15" spans="1:16" x14ac:dyDescent="0.35">
      <c r="A15" s="126" t="s">
        <v>225</v>
      </c>
      <c r="B15" s="124">
        <v>2011953.6710900005</v>
      </c>
      <c r="C15" s="124">
        <v>228365.51933969525</v>
      </c>
      <c r="D15" s="124">
        <v>3624.5596486646882</v>
      </c>
      <c r="E15" s="124">
        <v>50431.812960000396</v>
      </c>
      <c r="F15" s="124">
        <v>0.70823999999999998</v>
      </c>
      <c r="G15" s="124">
        <v>0</v>
      </c>
      <c r="H15" s="124">
        <v>2.0999999999730701E-4</v>
      </c>
      <c r="I15" s="124">
        <v>273693.97089004901</v>
      </c>
      <c r="J15" s="124">
        <v>0</v>
      </c>
      <c r="K15" s="124">
        <v>14740.7112</v>
      </c>
      <c r="L15" s="124">
        <v>82517.610049998781</v>
      </c>
      <c r="M15" s="124">
        <v>0</v>
      </c>
      <c r="N15" s="124">
        <v>16703.061525712095</v>
      </c>
      <c r="O15" s="124">
        <v>-126444.0336799942</v>
      </c>
      <c r="P15" s="146">
        <f>B15+C15-D15-E15-F15-G15-H15-I15+J15-K15+L15-M15++N15+O15</f>
        <v>1870604.0651766984</v>
      </c>
    </row>
    <row r="16" spans="1:16" x14ac:dyDescent="0.35">
      <c r="A16" s="126" t="s">
        <v>224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126" t="s">
        <v>223</v>
      </c>
      <c r="B17" s="124">
        <v>5439802.8595516486</v>
      </c>
      <c r="C17" s="124">
        <v>1700523.9318504173</v>
      </c>
      <c r="D17" s="124">
        <v>12930.483227291666</v>
      </c>
      <c r="E17" s="124">
        <v>5648.3465334027778</v>
      </c>
      <c r="F17" s="124">
        <v>842.15953249999995</v>
      </c>
      <c r="G17" s="124">
        <v>192.5611202514651</v>
      </c>
      <c r="H17" s="124">
        <v>271.60127999999997</v>
      </c>
      <c r="I17" s="124">
        <v>1590073.8031353396</v>
      </c>
      <c r="J17" s="124">
        <v>0</v>
      </c>
      <c r="K17" s="124">
        <v>478518.29991996003</v>
      </c>
      <c r="L17" s="124">
        <v>93813.350929612367</v>
      </c>
      <c r="M17" s="124">
        <v>0</v>
      </c>
      <c r="N17" s="124">
        <v>739579.26906343026</v>
      </c>
      <c r="O17" s="124">
        <v>-2401.7295866635031</v>
      </c>
      <c r="P17" s="146">
        <f>B17+C17-D17-E17-F17-G17-H17-I17+J17-K17+L17-M17++N17+O17</f>
        <v>5882840.4270596988</v>
      </c>
    </row>
    <row r="18" spans="1:16" x14ac:dyDescent="0.35">
      <c r="A18" s="126" t="s">
        <v>222</v>
      </c>
      <c r="B18" s="124">
        <v>3440598.0010013171</v>
      </c>
      <c r="C18" s="124">
        <v>435446.25227958511</v>
      </c>
      <c r="D18" s="124">
        <v>6902.7062305445397</v>
      </c>
      <c r="E18" s="124">
        <v>1029.6786400000001</v>
      </c>
      <c r="F18" s="124">
        <v>771.80740000000003</v>
      </c>
      <c r="G18" s="124">
        <v>0</v>
      </c>
      <c r="H18" s="124">
        <v>1047.2429999999999</v>
      </c>
      <c r="I18" s="124">
        <v>69436.872685659997</v>
      </c>
      <c r="J18" s="124">
        <v>37.668959999999998</v>
      </c>
      <c r="K18" s="124">
        <v>672613.46860000002</v>
      </c>
      <c r="L18" s="124">
        <v>906.84912000000611</v>
      </c>
      <c r="M18" s="124">
        <v>0</v>
      </c>
      <c r="N18" s="124">
        <v>299680.84348222479</v>
      </c>
      <c r="O18" s="124">
        <v>-0.32928000311585492</v>
      </c>
      <c r="P18" s="146">
        <f>B18+C18-D18-E18-F18-G18-H18-I18+J18-K18+L18-M18++N18+O18</f>
        <v>3424867.5090069193</v>
      </c>
    </row>
    <row r="19" spans="1:16" x14ac:dyDescent="0.35">
      <c r="A19" s="126" t="s">
        <v>221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126" t="s">
        <v>220</v>
      </c>
      <c r="B20" s="124">
        <v>24917866.073087756</v>
      </c>
      <c r="C20" s="124">
        <v>7378635.116195241</v>
      </c>
      <c r="D20" s="124">
        <v>442518.84223980276</v>
      </c>
      <c r="E20" s="124">
        <v>13.594999999999999</v>
      </c>
      <c r="F20" s="124">
        <v>0</v>
      </c>
      <c r="G20" s="124">
        <v>31475.154719632221</v>
      </c>
      <c r="H20" s="124">
        <v>74049.796960000094</v>
      </c>
      <c r="I20" s="124">
        <v>6684028.2526684692</v>
      </c>
      <c r="J20" s="124">
        <v>112.79196000000022</v>
      </c>
      <c r="K20" s="124">
        <v>10861.873279999991</v>
      </c>
      <c r="L20" s="124">
        <v>899616.52555695572</v>
      </c>
      <c r="M20" s="124">
        <v>60864.765553095909</v>
      </c>
      <c r="N20" s="124">
        <v>789496.53371313203</v>
      </c>
      <c r="O20" s="124">
        <v>505403.08170957799</v>
      </c>
      <c r="P20" s="146">
        <f>B20+C20-D20-E20-F20-G20-H20-I20+J20-K20+L20-M20++N20+O20</f>
        <v>27187317.841801666</v>
      </c>
    </row>
    <row r="21" spans="1:16" x14ac:dyDescent="0.35">
      <c r="A21" s="126" t="s">
        <v>219</v>
      </c>
      <c r="B21" s="124">
        <v>13214723.329711415</v>
      </c>
      <c r="C21" s="124">
        <v>3766145.6809551902</v>
      </c>
      <c r="D21" s="124">
        <v>318578.73471223225</v>
      </c>
      <c r="E21" s="124">
        <v>768.55596000000003</v>
      </c>
      <c r="F21" s="124">
        <v>0</v>
      </c>
      <c r="G21" s="124">
        <v>21188.28925999999</v>
      </c>
      <c r="H21" s="124">
        <v>95096.811999999991</v>
      </c>
      <c r="I21" s="124">
        <v>3245714.9706916688</v>
      </c>
      <c r="J21" s="124">
        <v>4.7300399999999998</v>
      </c>
      <c r="K21" s="124">
        <v>15885.869500000001</v>
      </c>
      <c r="L21" s="124">
        <v>625956.07430572039</v>
      </c>
      <c r="M21" s="124">
        <v>13744.762496141218</v>
      </c>
      <c r="N21" s="124">
        <v>1219494.5572860283</v>
      </c>
      <c r="O21" s="124">
        <v>129195.72677208707</v>
      </c>
      <c r="P21" s="146">
        <f>B21+C21-D21-E21-F21-G21-H21-I21+J21-K21+L21-M21++N21+O21</f>
        <v>15244542.104450399</v>
      </c>
    </row>
    <row r="22" spans="1:16" x14ac:dyDescent="0.35">
      <c r="A22" s="126" t="s">
        <v>218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126" t="s">
        <v>195</v>
      </c>
      <c r="B23" s="124">
        <v>90203.224719999998</v>
      </c>
      <c r="C23" s="124">
        <v>37689.205540000003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977.10700000000031</v>
      </c>
      <c r="O23" s="124">
        <v>-542.93099999998503</v>
      </c>
      <c r="P23" s="146">
        <f>B23+C23-D23-E23-F23-G23-H23-I23+J23-K23+L23-M23++N23+O23</f>
        <v>128326.60626000002</v>
      </c>
    </row>
    <row r="24" spans="1:16" x14ac:dyDescent="0.35">
      <c r="A24" s="126" t="s">
        <v>217</v>
      </c>
      <c r="B24" s="124">
        <v>17587291.846265662</v>
      </c>
      <c r="C24" s="124">
        <v>4822358.1578053255</v>
      </c>
      <c r="D24" s="124">
        <v>85812.160068142373</v>
      </c>
      <c r="E24" s="124">
        <v>2.9710800000000153</v>
      </c>
      <c r="F24" s="124">
        <v>0</v>
      </c>
      <c r="G24" s="124">
        <v>722640.68953309534</v>
      </c>
      <c r="H24" s="124">
        <v>2203183.2356336862</v>
      </c>
      <c r="I24" s="124">
        <v>230881.54094037454</v>
      </c>
      <c r="J24" s="124">
        <v>-5302.885544193</v>
      </c>
      <c r="K24" s="124">
        <v>127.25843999999999</v>
      </c>
      <c r="L24" s="124">
        <v>537129.98799140565</v>
      </c>
      <c r="M24" s="124">
        <v>746963.66297346936</v>
      </c>
      <c r="N24" s="124">
        <v>-174320.96982732846</v>
      </c>
      <c r="O24" s="124">
        <v>66607.525039250322</v>
      </c>
      <c r="P24" s="146">
        <f>B24+C24-D24-E24-F24-G24-H24-I24+J24-K24+L24-M24++N24+O24</f>
        <v>18844152.143061355</v>
      </c>
    </row>
    <row r="25" spans="1:16" x14ac:dyDescent="0.35">
      <c r="A25" s="126" t="s">
        <v>216</v>
      </c>
      <c r="B25" s="124">
        <v>29568782.101137228</v>
      </c>
      <c r="C25" s="124">
        <v>2300260.432263419</v>
      </c>
      <c r="D25" s="124">
        <v>51566.461072555765</v>
      </c>
      <c r="E25" s="124">
        <v>46.164839999999998</v>
      </c>
      <c r="F25" s="124">
        <v>0</v>
      </c>
      <c r="G25" s="124">
        <v>871896.97023659537</v>
      </c>
      <c r="H25" s="124">
        <v>882820.10963902716</v>
      </c>
      <c r="I25" s="124">
        <v>44038.171982696498</v>
      </c>
      <c r="J25" s="124">
        <v>-54107.354867026268</v>
      </c>
      <c r="K25" s="124">
        <v>145.70447999999999</v>
      </c>
      <c r="L25" s="124">
        <v>1760333.9037947149</v>
      </c>
      <c r="M25" s="124">
        <v>1245923.2649339824</v>
      </c>
      <c r="N25" s="124">
        <v>-175447.55110791285</v>
      </c>
      <c r="O25" s="124">
        <v>84538.082238021278</v>
      </c>
      <c r="P25" s="146">
        <f>B25+C25-D25-E25-F25-G25-H25-I25+J25-K25+L25-M25++N25+O25</f>
        <v>30387922.766273584</v>
      </c>
    </row>
    <row r="26" spans="1:16" x14ac:dyDescent="0.35">
      <c r="A26" s="126" t="s">
        <v>215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5">
      <c r="A27" s="126" t="s">
        <v>214</v>
      </c>
      <c r="B27" s="124">
        <v>855336.17550999997</v>
      </c>
      <c r="C27" s="124">
        <v>426890.15106000006</v>
      </c>
      <c r="D27" s="124">
        <v>0</v>
      </c>
      <c r="E27" s="124">
        <v>0</v>
      </c>
      <c r="F27" s="124">
        <v>0</v>
      </c>
      <c r="G27" s="124">
        <v>478916.56498999998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46">
        <f>B27+C27-D27-E27-F27-G27-H27-I27+J27-K27+L27-M27++N27+O27</f>
        <v>803309.76158000005</v>
      </c>
    </row>
    <row r="28" spans="1:16" x14ac:dyDescent="0.35">
      <c r="A28" s="126" t="s">
        <v>213</v>
      </c>
      <c r="B28" s="124">
        <v>4101999.2499809596</v>
      </c>
      <c r="C28" s="124">
        <v>65578.272181513195</v>
      </c>
      <c r="D28" s="124">
        <v>88572.038682832106</v>
      </c>
      <c r="E28" s="124">
        <v>1199.3599266037477</v>
      </c>
      <c r="F28" s="124">
        <v>1029.6968399999996</v>
      </c>
      <c r="G28" s="124">
        <v>78771.476277263486</v>
      </c>
      <c r="H28" s="124">
        <v>305323.91835975338</v>
      </c>
      <c r="I28" s="124">
        <v>70952.453179614255</v>
      </c>
      <c r="J28" s="124">
        <v>-14.40042</v>
      </c>
      <c r="K28" s="124">
        <v>25871.384310000001</v>
      </c>
      <c r="L28" s="124">
        <v>109980.77978715871</v>
      </c>
      <c r="M28" s="124">
        <v>12652.436805810543</v>
      </c>
      <c r="N28" s="124">
        <v>715341.10338515043</v>
      </c>
      <c r="O28" s="124">
        <v>-55862.339330000468</v>
      </c>
      <c r="P28" s="146">
        <f>B28+C28-D28-E28-F28-G28-H28-I28+J28-K28+L28-M28++N28+O28</f>
        <v>4352649.9012029041</v>
      </c>
    </row>
    <row r="29" spans="1:16" x14ac:dyDescent="0.35">
      <c r="A29" s="126" t="s">
        <v>212</v>
      </c>
      <c r="B29" s="124">
        <v>738332.14942842105</v>
      </c>
      <c r="C29" s="124">
        <v>0</v>
      </c>
      <c r="D29" s="124">
        <v>6210.6613139129804</v>
      </c>
      <c r="E29" s="124">
        <v>18.325227468943808</v>
      </c>
      <c r="F29" s="124">
        <v>0</v>
      </c>
      <c r="G29" s="124">
        <v>58246.552628032427</v>
      </c>
      <c r="H29" s="124">
        <v>40491.305811143495</v>
      </c>
      <c r="I29" s="124">
        <v>0</v>
      </c>
      <c r="J29" s="124">
        <v>-4630.1741404864624</v>
      </c>
      <c r="K29" s="124">
        <v>116.4594</v>
      </c>
      <c r="L29" s="124">
        <v>21011.2929699999</v>
      </c>
      <c r="M29" s="124">
        <v>19382.425100000008</v>
      </c>
      <c r="N29" s="124">
        <v>1980.2799219617527</v>
      </c>
      <c r="O29" s="124">
        <v>6.9826455728616565E-10</v>
      </c>
      <c r="P29" s="146">
        <f>B29+C29-D29-E29-F29-G29-H29-I29+J29-K29+L29-M29++N29+O29</f>
        <v>632227.81869933906</v>
      </c>
    </row>
    <row r="30" spans="1:16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e7210a54835e030de38efe2c4a159e12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14e046038da515ebc420fb78f6f606cc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7C647D-9ECC-41C8-87F0-4AD11B2E39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C69C-3910-4B11-B5CD-23C44DE90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6B501-3759-4357-8153-38319CCB96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ab29f-68ca-403e-a904-2e369ca89591"/>
    <ds:schemaRef ds:uri="2b545649-968c-43bb-9458-2d8011529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2026-03-31T09:31:51Z</dcterms:created>
  <dcterms:modified xsi:type="dcterms:W3CDTF">2026-03-31T12:05:50Z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  <property fmtid="{D5CDD505-2E9C-101B-9397-08002B2CF9AE}" pid="3" name="MediaServiceImageTags">
    <vt:lpwstr/>
  </property>
</Properties>
</file>