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asisaorgza.sharepoint.com/sites/ASISA-ICT/Shared Documents/Statistics/Long-term insurance General (incl. website)/Long Term Insurance Stats/"/>
    </mc:Choice>
  </mc:AlternateContent>
  <xr:revisionPtr revIDLastSave="0" documentId="8_{94E939AF-8590-4541-8372-755311AD6E23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OF1" sheetId="3" r:id="rId1"/>
    <sheet name="OF2" sheetId="4" r:id="rId2"/>
    <sheet name="OF4" sheetId="5" r:id="rId3"/>
    <sheet name="A1" sheetId="6" r:id="rId4"/>
    <sheet name="TP1" sheetId="7" r:id="rId5"/>
    <sheet name="M1.1" sheetId="8" r:id="rId6"/>
    <sheet name="M1.2" sheetId="9" r:id="rId7"/>
    <sheet name="M2.1" sheetId="11" r:id="rId8"/>
    <sheet name="M2.2" sheetId="12" r:id="rId9"/>
  </sheets>
  <externalReferences>
    <externalReference r:id="rId10"/>
    <externalReference r:id="rId11"/>
  </externalReferences>
  <definedNames>
    <definedName name="_Fill" hidden="1">#REF!</definedName>
    <definedName name="_Fill2" hidden="1">#REF!</definedName>
    <definedName name="_Parse_In" hidden="1">#REF!</definedName>
    <definedName name="_Parse_Out" hidden="1">#REF!</definedName>
    <definedName name="a" hidden="1">{#N/A,#N/A,FALSE,"Glossary"}</definedName>
    <definedName name="anscount" hidden="1">1</definedName>
    <definedName name="b" hidden="1">#REF!</definedName>
    <definedName name="C1.4" hidden="1">#REF!</definedName>
    <definedName name="EV__LASTREFTIME__" hidden="1">41106.6846064815</definedName>
    <definedName name="InsurerClass" hidden="1">#REF!</definedName>
    <definedName name="InsurerType" hidden="1">#REF!</definedName>
    <definedName name="LifeLoBs" hidden="1">[1]Metadata!$P$17:$P$34</definedName>
    <definedName name="LifeMassLapseShockCalcA" hidden="1">[1]Metadata!$H$14:$H$15</definedName>
    <definedName name="name" hidden="1">[2]A1!$E$14</definedName>
    <definedName name="RiskMarginMethods" hidden="1">#REF!</definedName>
    <definedName name="sssss" hidden="1">#REF!</definedName>
    <definedName name="wrn.Report1." hidden="1">{#N/A,#N/A,FALSE,"Glossary"}</definedName>
    <definedName name="year_end" hidden="1">[2]A1!$E$12</definedName>
    <definedName name="YesNo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" i="12" l="1"/>
  <c r="C10" i="12"/>
  <c r="D10" i="12"/>
  <c r="E10" i="12"/>
  <c r="F10" i="12"/>
  <c r="G10" i="12"/>
  <c r="H10" i="12"/>
  <c r="I10" i="12"/>
  <c r="J16" i="12"/>
  <c r="J19" i="12"/>
  <c r="J22" i="12"/>
  <c r="J23" i="12"/>
  <c r="J26" i="12"/>
  <c r="B10" i="11"/>
  <c r="C10" i="11"/>
  <c r="D10" i="11"/>
  <c r="E10" i="11"/>
  <c r="F10" i="11"/>
  <c r="G10" i="11"/>
  <c r="H10" i="11"/>
  <c r="I10" i="11"/>
  <c r="J10" i="11"/>
  <c r="K10" i="11"/>
  <c r="L10" i="11"/>
  <c r="M10" i="11"/>
  <c r="N10" i="11"/>
  <c r="O10" i="11"/>
  <c r="P14" i="11"/>
  <c r="P15" i="11"/>
  <c r="P17" i="11"/>
  <c r="P18" i="11"/>
  <c r="P20" i="11"/>
  <c r="P21" i="11"/>
  <c r="P23" i="11"/>
  <c r="P24" i="11"/>
  <c r="P25" i="11"/>
  <c r="P27" i="11"/>
  <c r="P28" i="11"/>
  <c r="P29" i="11"/>
  <c r="B10" i="9"/>
  <c r="C10" i="9"/>
  <c r="D10" i="9"/>
  <c r="E10" i="9"/>
  <c r="F10" i="9"/>
  <c r="H10" i="9"/>
  <c r="I10" i="9"/>
  <c r="J16" i="9"/>
  <c r="J19" i="9"/>
  <c r="J22" i="9"/>
  <c r="J23" i="9"/>
  <c r="J26" i="9"/>
  <c r="B10" i="8"/>
  <c r="C10" i="8"/>
  <c r="D10" i="8"/>
  <c r="E10" i="8"/>
  <c r="F10" i="8"/>
  <c r="G10" i="8"/>
  <c r="H10" i="8"/>
  <c r="I10" i="8"/>
  <c r="J10" i="8"/>
  <c r="K10" i="8"/>
  <c r="N10" i="8"/>
  <c r="O10" i="8"/>
  <c r="Q10" i="8"/>
  <c r="R10" i="8"/>
  <c r="S10" i="8"/>
  <c r="T10" i="8"/>
  <c r="U10" i="8"/>
  <c r="V10" i="8"/>
  <c r="W10" i="8"/>
  <c r="X10" i="8"/>
  <c r="Y10" i="8"/>
  <c r="Z10" i="8"/>
  <c r="AA10" i="8"/>
  <c r="AB10" i="8"/>
  <c r="P14" i="8"/>
  <c r="AC14" i="8"/>
  <c r="P15" i="8"/>
  <c r="AC15" i="8"/>
  <c r="P17" i="8"/>
  <c r="AC17" i="8"/>
  <c r="P18" i="8"/>
  <c r="AC18" i="8"/>
  <c r="P20" i="8"/>
  <c r="AC20" i="8"/>
  <c r="P21" i="8"/>
  <c r="AC21" i="8"/>
  <c r="P23" i="8"/>
  <c r="AC23" i="8"/>
  <c r="P24" i="8"/>
  <c r="AC24" i="8"/>
  <c r="P25" i="8"/>
  <c r="AC25" i="8"/>
  <c r="P27" i="8"/>
  <c r="AC27" i="8"/>
  <c r="P28" i="8"/>
  <c r="AC28" i="8"/>
  <c r="P29" i="8"/>
  <c r="AC29" i="8"/>
  <c r="B10" i="7"/>
  <c r="B14" i="7" s="1"/>
  <c r="E57" i="4" s="1"/>
  <c r="D10" i="7"/>
  <c r="D14" i="7" s="1"/>
  <c r="F10" i="7"/>
  <c r="I10" i="7"/>
  <c r="J10" i="7"/>
  <c r="K11" i="7"/>
  <c r="M11" i="7"/>
  <c r="N11" i="7"/>
  <c r="K12" i="7"/>
  <c r="M12" i="7"/>
  <c r="N12" i="7"/>
  <c r="O12" i="7" s="1"/>
  <c r="K13" i="7"/>
  <c r="M13" i="7"/>
  <c r="N13" i="7"/>
  <c r="O13" i="7"/>
  <c r="F14" i="7"/>
  <c r="E58" i="4" s="1"/>
  <c r="C18" i="3" s="1"/>
  <c r="I14" i="7"/>
  <c r="J14" i="7"/>
  <c r="K18" i="7"/>
  <c r="M18" i="7"/>
  <c r="N18" i="7"/>
  <c r="K19" i="7"/>
  <c r="M19" i="7"/>
  <c r="N19" i="7"/>
  <c r="K20" i="7"/>
  <c r="M20" i="7"/>
  <c r="N20" i="7"/>
  <c r="K21" i="7"/>
  <c r="M21" i="7"/>
  <c r="N21" i="7"/>
  <c r="C14" i="6"/>
  <c r="D14" i="6"/>
  <c r="F14" i="6"/>
  <c r="G14" i="6"/>
  <c r="E15" i="6"/>
  <c r="H15" i="6"/>
  <c r="E16" i="6"/>
  <c r="H16" i="6"/>
  <c r="E17" i="6"/>
  <c r="H17" i="6"/>
  <c r="E18" i="6"/>
  <c r="H18" i="6"/>
  <c r="I18" i="6"/>
  <c r="E19" i="6"/>
  <c r="H19" i="6"/>
  <c r="I19" i="6" s="1"/>
  <c r="E20" i="6"/>
  <c r="H20" i="6"/>
  <c r="I20" i="6" s="1"/>
  <c r="E21" i="6"/>
  <c r="H21" i="6"/>
  <c r="I21" i="6" s="1"/>
  <c r="E22" i="6"/>
  <c r="H22" i="6"/>
  <c r="I22" i="6" s="1"/>
  <c r="C24" i="6"/>
  <c r="D24" i="6"/>
  <c r="F24" i="6"/>
  <c r="G24" i="6"/>
  <c r="E25" i="6"/>
  <c r="H25" i="6"/>
  <c r="I25" i="6" s="1"/>
  <c r="E26" i="6"/>
  <c r="H26" i="6"/>
  <c r="E27" i="6"/>
  <c r="H27" i="6"/>
  <c r="E28" i="6"/>
  <c r="H28" i="6"/>
  <c r="E29" i="6"/>
  <c r="H29" i="6"/>
  <c r="I29" i="6" s="1"/>
  <c r="E30" i="6"/>
  <c r="H30" i="6"/>
  <c r="E31" i="6"/>
  <c r="H31" i="6"/>
  <c r="E32" i="6"/>
  <c r="H32" i="6"/>
  <c r="E33" i="6"/>
  <c r="H33" i="6"/>
  <c r="C35" i="6"/>
  <c r="D35" i="6"/>
  <c r="F35" i="6"/>
  <c r="G35" i="6"/>
  <c r="E36" i="6"/>
  <c r="H36" i="6"/>
  <c r="E37" i="6"/>
  <c r="H37" i="6"/>
  <c r="E38" i="6"/>
  <c r="H38" i="6"/>
  <c r="I38" i="6"/>
  <c r="E39" i="6"/>
  <c r="H39" i="6"/>
  <c r="I39" i="6" s="1"/>
  <c r="E40" i="6"/>
  <c r="H40" i="6"/>
  <c r="I40" i="6" s="1"/>
  <c r="C42" i="6"/>
  <c r="D42" i="6"/>
  <c r="F42" i="6"/>
  <c r="G42" i="6"/>
  <c r="H42" i="6" s="1"/>
  <c r="E43" i="6"/>
  <c r="H43" i="6"/>
  <c r="I43" i="6" s="1"/>
  <c r="E44" i="6"/>
  <c r="H44" i="6"/>
  <c r="E45" i="6"/>
  <c r="H45" i="6"/>
  <c r="I45" i="6" s="1"/>
  <c r="E46" i="6"/>
  <c r="H46" i="6"/>
  <c r="E47" i="6"/>
  <c r="H47" i="6"/>
  <c r="E48" i="6"/>
  <c r="H48" i="6"/>
  <c r="E49" i="6"/>
  <c r="H49" i="6"/>
  <c r="E50" i="6"/>
  <c r="H50" i="6"/>
  <c r="E51" i="6"/>
  <c r="H51" i="6"/>
  <c r="C53" i="6"/>
  <c r="D53" i="6"/>
  <c r="F53" i="6"/>
  <c r="G53" i="6"/>
  <c r="E54" i="6"/>
  <c r="H54" i="6"/>
  <c r="E55" i="6"/>
  <c r="H55" i="6"/>
  <c r="E56" i="6"/>
  <c r="H56" i="6"/>
  <c r="E57" i="6"/>
  <c r="H57" i="6"/>
  <c r="E58" i="6"/>
  <c r="H58" i="6"/>
  <c r="I58" i="6"/>
  <c r="E59" i="6"/>
  <c r="H59" i="6"/>
  <c r="E60" i="6"/>
  <c r="H60" i="6"/>
  <c r="I60" i="6" s="1"/>
  <c r="E61" i="6"/>
  <c r="H61" i="6"/>
  <c r="I61" i="6" s="1"/>
  <c r="E62" i="6"/>
  <c r="H62" i="6"/>
  <c r="I62" i="6" s="1"/>
  <c r="C64" i="6"/>
  <c r="D64" i="6"/>
  <c r="F64" i="6"/>
  <c r="G64" i="6"/>
  <c r="H64" i="6" s="1"/>
  <c r="E65" i="6"/>
  <c r="H65" i="6"/>
  <c r="I65" i="6" s="1"/>
  <c r="E66" i="6"/>
  <c r="H66" i="6"/>
  <c r="E67" i="6"/>
  <c r="H67" i="6"/>
  <c r="I67" i="6" s="1"/>
  <c r="E68" i="6"/>
  <c r="H68" i="6"/>
  <c r="E69" i="6"/>
  <c r="H69" i="6"/>
  <c r="E70" i="6"/>
  <c r="H70" i="6"/>
  <c r="E71" i="6"/>
  <c r="H71" i="6"/>
  <c r="E72" i="6"/>
  <c r="H72" i="6"/>
  <c r="E73" i="6"/>
  <c r="H73" i="6"/>
  <c r="C75" i="6"/>
  <c r="D75" i="6"/>
  <c r="F75" i="6"/>
  <c r="G75" i="6"/>
  <c r="E76" i="6"/>
  <c r="H76" i="6"/>
  <c r="E77" i="6"/>
  <c r="H77" i="6"/>
  <c r="E78" i="6"/>
  <c r="H78" i="6"/>
  <c r="E79" i="6"/>
  <c r="H79" i="6"/>
  <c r="E80" i="6"/>
  <c r="H80" i="6"/>
  <c r="E81" i="6"/>
  <c r="H81" i="6"/>
  <c r="C83" i="6"/>
  <c r="D83" i="6"/>
  <c r="F83" i="6"/>
  <c r="G83" i="6"/>
  <c r="E84" i="6"/>
  <c r="H84" i="6"/>
  <c r="E85" i="6"/>
  <c r="H85" i="6"/>
  <c r="I85" i="6"/>
  <c r="E86" i="6"/>
  <c r="H86" i="6"/>
  <c r="I86" i="6" s="1"/>
  <c r="E87" i="6"/>
  <c r="H87" i="6"/>
  <c r="I87" i="6" s="1"/>
  <c r="E88" i="6"/>
  <c r="H88" i="6"/>
  <c r="I88" i="6" s="1"/>
  <c r="C90" i="6"/>
  <c r="D90" i="6"/>
  <c r="F90" i="6"/>
  <c r="G90" i="6"/>
  <c r="E91" i="6"/>
  <c r="H91" i="6"/>
  <c r="E92" i="6"/>
  <c r="H92" i="6"/>
  <c r="I92" i="6" s="1"/>
  <c r="E93" i="6"/>
  <c r="H93" i="6"/>
  <c r="I93" i="6" s="1"/>
  <c r="E94" i="6"/>
  <c r="H94" i="6"/>
  <c r="I94" i="6" s="1"/>
  <c r="E9" i="5"/>
  <c r="E10" i="5"/>
  <c r="E15" i="5"/>
  <c r="E24" i="5"/>
  <c r="E30" i="5"/>
  <c r="F14" i="4"/>
  <c r="F20" i="4"/>
  <c r="E30" i="4"/>
  <c r="F30" i="4"/>
  <c r="E37" i="4"/>
  <c r="F37" i="4"/>
  <c r="E51" i="4"/>
  <c r="F51" i="4"/>
  <c r="F55" i="4"/>
  <c r="F59" i="4" s="1"/>
  <c r="E56" i="4"/>
  <c r="E63" i="4"/>
  <c r="F63" i="4"/>
  <c r="E72" i="4"/>
  <c r="F72" i="4"/>
  <c r="E87" i="4"/>
  <c r="F87" i="4"/>
  <c r="E90" i="4"/>
  <c r="F90" i="4"/>
  <c r="E102" i="4"/>
  <c r="E98" i="4" s="1"/>
  <c r="E107" i="4"/>
  <c r="F107" i="4"/>
  <c r="F106" i="4" s="1"/>
  <c r="F118" i="4" s="1"/>
  <c r="E111" i="4"/>
  <c r="C5" i="3"/>
  <c r="C6" i="3"/>
  <c r="C11" i="3"/>
  <c r="H35" i="6" l="1"/>
  <c r="F78" i="4"/>
  <c r="O20" i="7"/>
  <c r="I76" i="6"/>
  <c r="I73" i="6"/>
  <c r="I72" i="6"/>
  <c r="I71" i="6"/>
  <c r="I70" i="6"/>
  <c r="I69" i="6"/>
  <c r="I68" i="6"/>
  <c r="I54" i="6"/>
  <c r="I51" i="6"/>
  <c r="I50" i="6"/>
  <c r="I49" i="6"/>
  <c r="I48" i="6"/>
  <c r="I47" i="6"/>
  <c r="I33" i="6"/>
  <c r="I32" i="6"/>
  <c r="I31" i="6"/>
  <c r="I30" i="6"/>
  <c r="I81" i="6"/>
  <c r="I80" i="6"/>
  <c r="I78" i="6"/>
  <c r="I56" i="6"/>
  <c r="I37" i="6"/>
  <c r="I36" i="6"/>
  <c r="I17" i="6"/>
  <c r="I16" i="6"/>
  <c r="I15" i="6"/>
  <c r="E106" i="4"/>
  <c r="E118" i="4" s="1"/>
  <c r="F44" i="4"/>
  <c r="F80" i="4" s="1"/>
  <c r="E20" i="5"/>
  <c r="E5" i="5"/>
  <c r="E35" i="5" s="1"/>
  <c r="H90" i="6"/>
  <c r="E90" i="6"/>
  <c r="E29" i="4" s="1"/>
  <c r="I91" i="6"/>
  <c r="H83" i="6"/>
  <c r="E83" i="6"/>
  <c r="E28" i="4" s="1"/>
  <c r="I84" i="6"/>
  <c r="I79" i="6"/>
  <c r="E75" i="6"/>
  <c r="H75" i="6"/>
  <c r="I77" i="6"/>
  <c r="E64" i="6"/>
  <c r="I64" i="6" s="1"/>
  <c r="I66" i="6"/>
  <c r="I59" i="6"/>
  <c r="E53" i="6"/>
  <c r="H53" i="6"/>
  <c r="I57" i="6"/>
  <c r="I55" i="6"/>
  <c r="I46" i="6"/>
  <c r="E42" i="6"/>
  <c r="E24" i="4" s="1"/>
  <c r="I44" i="6"/>
  <c r="B5" i="6"/>
  <c r="B4" i="6"/>
  <c r="E35" i="6"/>
  <c r="I35" i="6" s="1"/>
  <c r="I28" i="6"/>
  <c r="I27" i="6"/>
  <c r="H24" i="6"/>
  <c r="I26" i="6"/>
  <c r="B9" i="6"/>
  <c r="E14" i="6"/>
  <c r="B8" i="6"/>
  <c r="E21" i="4"/>
  <c r="O21" i="7"/>
  <c r="C17" i="3"/>
  <c r="O19" i="7"/>
  <c r="K10" i="7"/>
  <c r="K14" i="7" s="1"/>
  <c r="M10" i="7"/>
  <c r="O18" i="7"/>
  <c r="M14" i="7"/>
  <c r="O11" i="7"/>
  <c r="AC10" i="8"/>
  <c r="P10" i="8"/>
  <c r="J10" i="9"/>
  <c r="P10" i="11"/>
  <c r="J10" i="12"/>
  <c r="E55" i="4"/>
  <c r="E59" i="4" s="1"/>
  <c r="E78" i="4" s="1"/>
  <c r="C19" i="3" s="1"/>
  <c r="N10" i="7"/>
  <c r="B7" i="6"/>
  <c r="E25" i="4"/>
  <c r="E24" i="6"/>
  <c r="H14" i="6"/>
  <c r="E26" i="4" l="1"/>
  <c r="I90" i="6"/>
  <c r="I83" i="6"/>
  <c r="I75" i="6"/>
  <c r="E27" i="4"/>
  <c r="I53" i="6"/>
  <c r="B3" i="6"/>
  <c r="I42" i="6"/>
  <c r="E23" i="4"/>
  <c r="I14" i="6"/>
  <c r="O10" i="7"/>
  <c r="O14" i="7" s="1"/>
  <c r="N14" i="7"/>
  <c r="E16" i="4" s="1"/>
  <c r="E14" i="4" s="1"/>
  <c r="E22" i="4"/>
  <c r="I24" i="6"/>
  <c r="E20" i="4" l="1"/>
  <c r="E44" i="4" s="1"/>
  <c r="E80" i="4" s="1"/>
</calcChain>
</file>

<file path=xl/sharedStrings.xml><?xml version="1.0" encoding="utf-8"?>
<sst xmlns="http://schemas.openxmlformats.org/spreadsheetml/2006/main" count="452" uniqueCount="257">
  <si>
    <t>Total</t>
  </si>
  <si>
    <t>Risk</t>
  </si>
  <si>
    <t>Lapses</t>
  </si>
  <si>
    <t>Surrenders</t>
  </si>
  <si>
    <t>Maturities</t>
  </si>
  <si>
    <t>Other expenses</t>
  </si>
  <si>
    <t>Other acquisition costs</t>
  </si>
  <si>
    <t>General marketing and administration expenses</t>
  </si>
  <si>
    <t>Commission paid / received</t>
  </si>
  <si>
    <t>Reinsurance commission paid / received</t>
  </si>
  <si>
    <t>Change in policyholder liabilities</t>
  </si>
  <si>
    <t>Net claims and policyholder benefits</t>
  </si>
  <si>
    <t>Total Investments</t>
  </si>
  <si>
    <t>Property</t>
  </si>
  <si>
    <t>Gross claims and policyholder benefits</t>
  </si>
  <si>
    <t>Mortgages and Loans</t>
  </si>
  <si>
    <t>Cash and Deposits</t>
  </si>
  <si>
    <t>Collateralised Securities</t>
  </si>
  <si>
    <t>Structured Notes</t>
  </si>
  <si>
    <t>Other income</t>
  </si>
  <si>
    <t>Investment Funds</t>
  </si>
  <si>
    <t>Investment income</t>
  </si>
  <si>
    <t>Equity</t>
  </si>
  <si>
    <t>Net premiums</t>
  </si>
  <si>
    <t>Corporate Bonds</t>
  </si>
  <si>
    <t>less reinsurance premiums</t>
  </si>
  <si>
    <t>Government Bonds</t>
  </si>
  <si>
    <t>Gross premiums</t>
  </si>
  <si>
    <t>Linked</t>
  </si>
  <si>
    <t>Total Liabilities</t>
  </si>
  <si>
    <t>Total Assets</t>
  </si>
  <si>
    <t>SCR</t>
  </si>
  <si>
    <t>MCR</t>
  </si>
  <si>
    <t>Summary of Capital Requirements</t>
  </si>
  <si>
    <t>Other liabilities</t>
  </si>
  <si>
    <t>Risk Margin</t>
  </si>
  <si>
    <t>BEL</t>
  </si>
  <si>
    <t>Summary of Liabilities</t>
  </si>
  <si>
    <t>Own funds eligible to meet SCR</t>
  </si>
  <si>
    <t>Own funds eligible to meet MCR</t>
  </si>
  <si>
    <t>Basic Own Funds / Excess Assets</t>
  </si>
  <si>
    <t>Summary of Solvency Position</t>
  </si>
  <si>
    <t>Solvency Cover</t>
  </si>
  <si>
    <t>Current Half</t>
  </si>
  <si>
    <t>Section OF1 - Statement of Solvency Position</t>
  </si>
  <si>
    <t>Total basic own funds before adjustments</t>
  </si>
  <si>
    <t>Other items not specified above</t>
  </si>
  <si>
    <t>Subordinated mutual member accounts</t>
  </si>
  <si>
    <t>of which Undated with no contractual opportunity to redeem</t>
  </si>
  <si>
    <t>of which undated with a call option</t>
  </si>
  <si>
    <t>of which Dated</t>
  </si>
  <si>
    <t>Subordinated liabilities</t>
  </si>
  <si>
    <t>Preference shares</t>
  </si>
  <si>
    <t>Other paid in capital instruments</t>
  </si>
  <si>
    <t>Surrender value gap (SVG excl. risk margin)</t>
  </si>
  <si>
    <t>Others</t>
  </si>
  <si>
    <t>Adjustments to other liabilities</t>
  </si>
  <si>
    <t>less surrender value gap (SVG excl. risk margin)</t>
  </si>
  <si>
    <t>of which equalisation provisions</t>
  </si>
  <si>
    <t>Adjustments to technical provisions</t>
  </si>
  <si>
    <t>Adjustments to assets</t>
  </si>
  <si>
    <t>Reconciliation reserve</t>
  </si>
  <si>
    <t>Other reserves from accounting balance sheet</t>
  </si>
  <si>
    <t>Retained earnings including profits for the Quarter net of foreseeable dividends</t>
  </si>
  <si>
    <t>Other capital movements</t>
  </si>
  <si>
    <t>Share premium account</t>
  </si>
  <si>
    <t>Callable</t>
  </si>
  <si>
    <t>Called up</t>
  </si>
  <si>
    <t>Paid up</t>
  </si>
  <si>
    <t>The initial fund (less item of the same type held)</t>
  </si>
  <si>
    <t>Ordinary share capital (net of own shares)</t>
  </si>
  <si>
    <t>IFRS Basis</t>
  </si>
  <si>
    <t>SAM Basis</t>
  </si>
  <si>
    <t>Reference Sheet</t>
  </si>
  <si>
    <t>Basic Own Fund Items</t>
  </si>
  <si>
    <t>3) Basic Own Funds</t>
  </si>
  <si>
    <t>Assets less Liabilities</t>
  </si>
  <si>
    <t>CGT</t>
  </si>
  <si>
    <t>of which realisable after year 1</t>
  </si>
  <si>
    <t>of which realisable in year 1</t>
  </si>
  <si>
    <t>Deferred tax liabilities</t>
  </si>
  <si>
    <t>Provision for current taxation</t>
  </si>
  <si>
    <t>Contingent liabilities</t>
  </si>
  <si>
    <t xml:space="preserve">Payables (trade, not insurance) </t>
  </si>
  <si>
    <t>Amounts due to holding company and subsidiaries</t>
  </si>
  <si>
    <t>Bank overdraft</t>
  </si>
  <si>
    <t>Debentures/Mortgages/Linked units/Loan stocks</t>
  </si>
  <si>
    <t>(Re)insurance accounts payable</t>
  </si>
  <si>
    <t>Reinsurance deposits</t>
  </si>
  <si>
    <t>Subtotal technical liabilities</t>
  </si>
  <si>
    <t>TP1</t>
  </si>
  <si>
    <t>Risk margin</t>
  </si>
  <si>
    <r>
      <t xml:space="preserve">Best Estimate </t>
    </r>
    <r>
      <rPr>
        <b/>
        <i/>
        <sz val="10"/>
        <color theme="3" tint="-0.249977111117893"/>
        <rFont val="Arial"/>
        <family val="2"/>
      </rPr>
      <t>and</t>
    </r>
  </si>
  <si>
    <r>
      <t xml:space="preserve">TP calculated as a whole </t>
    </r>
    <r>
      <rPr>
        <b/>
        <i/>
        <sz val="10"/>
        <color theme="3" tint="-0.249977111117893"/>
        <rFont val="Arial"/>
        <family val="2"/>
      </rPr>
      <t>or</t>
    </r>
  </si>
  <si>
    <t>Gross Technical provisions – life</t>
  </si>
  <si>
    <t>TP1S</t>
  </si>
  <si>
    <t>Gross Technical provisions – non-life</t>
  </si>
  <si>
    <t>Balance Sheet - Liabilities</t>
  </si>
  <si>
    <t>2) Liabilities</t>
  </si>
  <si>
    <t>Other assets</t>
  </si>
  <si>
    <t>A8</t>
  </si>
  <si>
    <t>Current assets</t>
  </si>
  <si>
    <t>Deferred tax assets</t>
  </si>
  <si>
    <t>A2</t>
  </si>
  <si>
    <t>Credit Derivatives</t>
  </si>
  <si>
    <t>Forwards</t>
  </si>
  <si>
    <t>Swaps</t>
  </si>
  <si>
    <t>Put Options</t>
  </si>
  <si>
    <t>Call Options</t>
  </si>
  <si>
    <t>Futures</t>
  </si>
  <si>
    <t>Total Derivatives</t>
  </si>
  <si>
    <t>A1</t>
  </si>
  <si>
    <t>A4</t>
  </si>
  <si>
    <t>Total in Asset Holding Intermediaries</t>
  </si>
  <si>
    <t>A3</t>
  </si>
  <si>
    <t>Total Participations</t>
  </si>
  <si>
    <t>Other reinsurance recoverables</t>
  </si>
  <si>
    <t>Reinsurance share of TP - life</t>
  </si>
  <si>
    <t>Reinsurance share of TP - non-life</t>
  </si>
  <si>
    <t>Total Reinsurance recoverables</t>
  </si>
  <si>
    <t>Deferred Acquisition Costs</t>
  </si>
  <si>
    <t>Owner occupied property</t>
  </si>
  <si>
    <t>Equipment</t>
  </si>
  <si>
    <t>Intangible assets</t>
  </si>
  <si>
    <t>Goodwill</t>
  </si>
  <si>
    <t>Balance Sheet - Assets</t>
  </si>
  <si>
    <t>1) Assets</t>
  </si>
  <si>
    <t>Section OF2 - Statement of Assets, Liabilities and Basic Own Funds</t>
  </si>
  <si>
    <t>Dividend paid/declared</t>
  </si>
  <si>
    <t>Excess of income over outgo before taxation and dividends</t>
  </si>
  <si>
    <t>less recoveries from reinsurers</t>
  </si>
  <si>
    <t>Outgo</t>
  </si>
  <si>
    <t>Fair value adjustment of investments (including participations)</t>
  </si>
  <si>
    <t>Unrealised gains / (losses)</t>
  </si>
  <si>
    <t>Realised gains / (losses) on disposals</t>
  </si>
  <si>
    <t>Interest, dividends and rentals</t>
  </si>
  <si>
    <t>Income</t>
  </si>
  <si>
    <t>Description</t>
  </si>
  <si>
    <t>Section OF4 - SAM Excess of Income over Outgo (Life)</t>
  </si>
  <si>
    <t>Other</t>
  </si>
  <si>
    <t>Property (Under Construction)</t>
  </si>
  <si>
    <t>Property (Residential)</t>
  </si>
  <si>
    <t>Property (Office and Commercial)</t>
  </si>
  <si>
    <t>Other Collateralised Loans Made</t>
  </si>
  <si>
    <t>Mortgages</t>
  </si>
  <si>
    <t>Loans Made Collateralised with Securities</t>
  </si>
  <si>
    <t>Uncollateralised Loans Made</t>
  </si>
  <si>
    <t>Cash Deposits to Cedents</t>
  </si>
  <si>
    <t>Other Deposits (Term Longer than 1 year)</t>
  </si>
  <si>
    <t>Other Deposits Short Term (Less than 1 year)</t>
  </si>
  <si>
    <t>Transferable Deposits</t>
  </si>
  <si>
    <t>Cash</t>
  </si>
  <si>
    <t>Mortality Risk</t>
  </si>
  <si>
    <t>Catastrophe and Weather Risk</t>
  </si>
  <si>
    <t>Commodity Risk</t>
  </si>
  <si>
    <t>Real Estate Risk</t>
  </si>
  <si>
    <t>Credit Risk</t>
  </si>
  <si>
    <t>Currency Risk</t>
  </si>
  <si>
    <t>Interest Rate Risk</t>
  </si>
  <si>
    <t>Equity Risk</t>
  </si>
  <si>
    <t>Infrastructure Funds</t>
  </si>
  <si>
    <t>Private Equity Funds</t>
  </si>
  <si>
    <t>Alternative Funds</t>
  </si>
  <si>
    <t>Real Estate Funds</t>
  </si>
  <si>
    <t>Asset Allocation Funds</t>
  </si>
  <si>
    <t>Money Market Funds</t>
  </si>
  <si>
    <t>Debt Funds</t>
  </si>
  <si>
    <t>Equity Funds</t>
  </si>
  <si>
    <t>Convertible and Other Preference Shares</t>
  </si>
  <si>
    <t>Equity Rights</t>
  </si>
  <si>
    <t>Equity of Real Estate Related Corporation</t>
  </si>
  <si>
    <t>Common Equity</t>
  </si>
  <si>
    <t>Preference Shares</t>
  </si>
  <si>
    <t>Parastatal Bonds</t>
  </si>
  <si>
    <t>Covered Bonds</t>
  </si>
  <si>
    <t>Hybrid Bonds</t>
  </si>
  <si>
    <t>Money Market Instruments</t>
  </si>
  <si>
    <t>Commercial Paper</t>
  </si>
  <si>
    <t>Convertible Bonds</t>
  </si>
  <si>
    <t>Conventional Bonds</t>
  </si>
  <si>
    <t>Other Bonds</t>
  </si>
  <si>
    <t>Treasury Bonds</t>
  </si>
  <si>
    <t>Municipal Government Bonds</t>
  </si>
  <si>
    <t>Regional Government Bonds</t>
  </si>
  <si>
    <t>Supra National Bonds</t>
  </si>
  <si>
    <t>Central Government Bonds</t>
  </si>
  <si>
    <t>Non-Linked and Other</t>
  </si>
  <si>
    <t>SAM Basis (Asset Holding Intermediaries)</t>
  </si>
  <si>
    <t>SAM Basis (To Financial Soundness Position)</t>
  </si>
  <si>
    <t>Investment Class</t>
  </si>
  <si>
    <t>Total Investments (Asset Holding Intermediaries)</t>
  </si>
  <si>
    <t>Total Investments (To Financial Soundness Position)</t>
  </si>
  <si>
    <t>Section A1 - Investments</t>
  </si>
  <si>
    <t>Combined Policies</t>
  </si>
  <si>
    <t>Investments</t>
  </si>
  <si>
    <t>Life Annuities</t>
  </si>
  <si>
    <t>Direct business</t>
  </si>
  <si>
    <t>Inwards reinsurance (facultative)</t>
  </si>
  <si>
    <t>Inwards reinsurance (treaty non-proportional)</t>
  </si>
  <si>
    <t>Inwards reinsurance (treaty proportional)</t>
  </si>
  <si>
    <t>Summary</t>
  </si>
  <si>
    <t>Net</t>
  </si>
  <si>
    <t>Reinsurance</t>
  </si>
  <si>
    <t>Gross</t>
  </si>
  <si>
    <t>Method used</t>
  </si>
  <si>
    <t>Amount</t>
  </si>
  <si>
    <t>Premiums</t>
  </si>
  <si>
    <t>Total Provisions</t>
  </si>
  <si>
    <t>TP as a Whole</t>
  </si>
  <si>
    <t>Best Estimate for Recoverables</t>
  </si>
  <si>
    <t>Gross Best Estimate Liabilities</t>
  </si>
  <si>
    <t>Section TP1: Life Technical Provisions Summary</t>
  </si>
  <si>
    <t>Combined Policies - Fund Member Policies</t>
  </si>
  <si>
    <t>Combined Policies - Universal Life</t>
  </si>
  <si>
    <t>Investments - Income Drawdown Investment</t>
  </si>
  <si>
    <t>Investments - Fund Investment</t>
  </si>
  <si>
    <t>Investments - Fund Member Policies</t>
  </si>
  <si>
    <t>Investments - Individual Investment</t>
  </si>
  <si>
    <t>Risk - Funeral Group</t>
  </si>
  <si>
    <t>Risk - Funeral Grouped Individual</t>
  </si>
  <si>
    <t>Risk - Funeral Individual</t>
  </si>
  <si>
    <t>Risk - Credit Life Group</t>
  </si>
  <si>
    <t>Risk - Credit Life Grouped Individual</t>
  </si>
  <si>
    <t>Risk - Credit Life Individual</t>
  </si>
  <si>
    <t>Risk - Group</t>
  </si>
  <si>
    <t>Risk - Grouped Individual</t>
  </si>
  <si>
    <t>Risk - Individual</t>
  </si>
  <si>
    <t>Number of Policies at End of Half</t>
  </si>
  <si>
    <t>Restatement</t>
  </si>
  <si>
    <t>Policies Expired</t>
  </si>
  <si>
    <t>Transfers i.t.o the Act</t>
  </si>
  <si>
    <t>Health Terminations</t>
  </si>
  <si>
    <t>Disability Terminations</t>
  </si>
  <si>
    <t>Death Claims</t>
  </si>
  <si>
    <t>New Policies during Half</t>
  </si>
  <si>
    <t>Number of Policies at Start of Half</t>
  </si>
  <si>
    <t>Paid-Up</t>
  </si>
  <si>
    <t>Premium increases / decreases</t>
  </si>
  <si>
    <t>Non-Recurring Business</t>
  </si>
  <si>
    <t>Recurring Business</t>
  </si>
  <si>
    <t>Section M1.1 - Number of Policies - Individual Business</t>
  </si>
  <si>
    <t>Number of Schemes at End of Half</t>
  </si>
  <si>
    <t>Section 14 Transfers</t>
  </si>
  <si>
    <t>Transfers i.t.o. the Act</t>
  </si>
  <si>
    <t>Terminations</t>
  </si>
  <si>
    <t>New Schemes</t>
  </si>
  <si>
    <t>Number of Schemes at Start of Half</t>
  </si>
  <si>
    <t>Number of Schemes</t>
  </si>
  <si>
    <t>Section M1.2 - Number of Policies - Group Business</t>
  </si>
  <si>
    <t>Premiums in Force at End of Half</t>
  </si>
  <si>
    <t>New Policies during Quarter</t>
  </si>
  <si>
    <t>Premiums in Force at Start of Half</t>
  </si>
  <si>
    <t>Recurring Business (Gross Premiums)</t>
  </si>
  <si>
    <t>Section M2.1 - Premiums - Individual Business</t>
  </si>
  <si>
    <t>All Group Business</t>
  </si>
  <si>
    <t>Section M2.2 - Premiums - Group Business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</si>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</sst>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_ * #,##0_ ;_ * \-#,##0_ ;_ * &quot;-&quot;??_ ;_ @_ "/>
    <numFmt numFmtId="166" formatCode="0.0"/>
    <numFmt numFmtId="167" formatCode="_ * #,##0.0_ ;_ * \-#,##0.0_ ;_ * &quot;-&quot;??_ ;_ @_ "/>
    <numFmt numFmtId="168" formatCode="dd\-mmm\-yyyy"/>
  </numFmts>
  <fonts count="4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theme="3" tint="-0.249977111117893"/>
      <name val="Arial"/>
      <family val="2"/>
    </font>
    <font>
      <sz val="9"/>
      <color theme="1"/>
      <name val="Arial"/>
      <family val="2"/>
    </font>
    <font>
      <sz val="10"/>
      <color theme="0"/>
      <name val="Arial"/>
      <family val="2"/>
    </font>
    <font>
      <sz val="10"/>
      <color theme="0" tint="-0.14999847407452621"/>
      <name val="Arial"/>
      <family val="2"/>
    </font>
    <font>
      <sz val="10"/>
      <color theme="3" tint="-0.499984740745262"/>
      <name val="Arial"/>
      <family val="2"/>
    </font>
    <font>
      <b/>
      <sz val="10"/>
      <color theme="3" tint="-0.499984740745262"/>
      <name val="Arial"/>
      <family val="2"/>
    </font>
    <font>
      <sz val="11"/>
      <color theme="0" tint="-0.14999847407452621"/>
      <name val="Arial"/>
      <family val="2"/>
    </font>
    <font>
      <b/>
      <sz val="12"/>
      <color theme="3" tint="-0.499984740745262"/>
      <name val="Arial"/>
      <family val="2"/>
    </font>
    <font>
      <sz val="11"/>
      <color theme="3" tint="-0.499984740745262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Calibri"/>
      <family val="2"/>
      <scheme val="minor"/>
    </font>
    <font>
      <b/>
      <sz val="10"/>
      <name val="Arial"/>
      <family val="2"/>
    </font>
    <font>
      <b/>
      <sz val="11"/>
      <color theme="3" tint="-0.249977111117893"/>
      <name val="Arial"/>
      <family val="2"/>
    </font>
    <font>
      <sz val="11"/>
      <color theme="1"/>
      <name val="Arial"/>
      <family val="2"/>
    </font>
    <font>
      <b/>
      <sz val="16"/>
      <color theme="3" tint="-0.499984740745262"/>
      <name val="Arial"/>
      <family val="2"/>
    </font>
    <font>
      <b/>
      <sz val="11"/>
      <color theme="1"/>
      <name val="Arial"/>
      <family val="2"/>
    </font>
    <font>
      <i/>
      <sz val="11"/>
      <color theme="3" tint="-0.249977111117893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theme="3" tint="-0.249977111117893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9"/>
      <color theme="3" tint="-0.499984740745262"/>
      <name val="Arial"/>
      <family val="2"/>
    </font>
    <font>
      <i/>
      <sz val="10"/>
      <color theme="3" tint="-0.499984740745262"/>
      <name val="Arial"/>
      <family val="2"/>
    </font>
    <font>
      <sz val="10"/>
      <name val="Calibri"/>
      <family val="2"/>
      <scheme val="minor"/>
    </font>
    <font>
      <i/>
      <sz val="9"/>
      <color theme="3" tint="-0.499984740745262"/>
      <name val="Arial"/>
      <family val="2"/>
    </font>
    <font>
      <b/>
      <sz val="11"/>
      <color theme="3" tint="-0.499984740745262"/>
      <name val="Arial"/>
      <family val="2"/>
    </font>
    <font>
      <sz val="9"/>
      <color theme="3" tint="-0.249977111117893"/>
      <name val="Arial"/>
      <family val="2"/>
    </font>
    <font>
      <sz val="10"/>
      <color theme="3" tint="-0.249977111117893"/>
      <name val="Arial"/>
      <family val="2"/>
    </font>
    <font>
      <i/>
      <sz val="10"/>
      <color theme="3" tint="-0.249977111117893"/>
      <name val="Arial"/>
      <family val="2"/>
    </font>
    <font>
      <b/>
      <i/>
      <sz val="10"/>
      <color theme="3" tint="-0.249977111117893"/>
      <name val="Arial"/>
      <family val="2"/>
    </font>
    <font>
      <sz val="11"/>
      <color theme="3" tint="-0.249977111117893"/>
      <name val="Arial"/>
      <family val="2"/>
    </font>
    <font>
      <i/>
      <sz val="12"/>
      <color theme="3" tint="-0.249977111117893"/>
      <name val="Arial"/>
      <family val="2"/>
    </font>
    <font>
      <b/>
      <sz val="14"/>
      <color theme="3" tint="-0.249977111117893"/>
      <name val="Arial"/>
      <family val="2"/>
    </font>
    <font>
      <sz val="10"/>
      <color theme="4" tint="-0.499984740745262"/>
      <name val="Arial"/>
      <family val="2"/>
    </font>
    <font>
      <b/>
      <sz val="10"/>
      <color theme="1"/>
      <name val="Arial"/>
      <family val="2"/>
    </font>
    <font>
      <b/>
      <sz val="11"/>
      <color theme="4" tint="-0.499984740745262"/>
      <name val="Arial"/>
      <family val="2"/>
    </font>
    <font>
      <i/>
      <sz val="10"/>
      <color theme="4" tint="-0.499984740745262"/>
      <name val="Arial"/>
      <family val="2"/>
    </font>
    <font>
      <b/>
      <sz val="10"/>
      <color theme="3" tint="-0.249977111117893"/>
      <name val="Arial"/>
      <family val="2"/>
    </font>
    <font>
      <b/>
      <sz val="11"/>
      <name val="Arial"/>
      <family val="2"/>
    </font>
    <font>
      <b/>
      <sz val="16"/>
      <color theme="1"/>
      <name val="Arial"/>
      <family val="2"/>
    </font>
    <font>
      <sz val="9"/>
      <color theme="0"/>
      <name val="Arial"/>
      <family val="2"/>
    </font>
    <font>
      <sz val="11"/>
      <color theme="3" tint="-0.249977111117893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CB996"/>
        <bgColor indexed="64"/>
      </patternFill>
    </fill>
    <fill>
      <patternFill patternType="solid">
        <fgColor rgb="FFC3874B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medium">
        <color theme="3" tint="-0.24994659260841701"/>
      </bottom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 style="medium">
        <color theme="3" tint="-0.24994659260841701"/>
      </left>
      <right style="medium">
        <color theme="3" tint="-0.24994659260841701"/>
      </right>
      <top style="medium">
        <color theme="3" tint="-0.24994659260841701"/>
      </top>
      <bottom style="medium">
        <color theme="3" tint="-0.24994659260841701"/>
      </bottom>
      <diagonal/>
    </border>
    <border>
      <left style="thin">
        <color theme="3" tint="-0.24994659260841701"/>
      </left>
      <right style="medium">
        <color theme="3" tint="-0.24994659260841701"/>
      </right>
      <top style="medium">
        <color theme="3" tint="-0.24994659260841701"/>
      </top>
      <bottom style="medium">
        <color theme="3" tint="-0.24994659260841701"/>
      </bottom>
      <diagonal/>
    </border>
    <border>
      <left style="medium">
        <color theme="3" tint="-0.24994659260841701"/>
      </left>
      <right/>
      <top style="medium">
        <color theme="3" tint="-0.24994659260841701"/>
      </top>
      <bottom style="medium">
        <color theme="3" tint="-0.24994659260841701"/>
      </bottom>
      <diagonal/>
    </border>
    <border>
      <left style="thin">
        <color theme="3" tint="-0.24994659260841701"/>
      </left>
      <right style="thin">
        <color theme="3" tint="-0.24994659260841701"/>
      </right>
      <top/>
      <bottom style="thin">
        <color theme="3" tint="-0.24994659260841701"/>
      </bottom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/>
      <diagonal/>
    </border>
    <border>
      <left style="thin">
        <color theme="3" tint="-0.24994659260841701"/>
      </left>
      <right style="medium">
        <color theme="3" tint="-0.24994659260841701"/>
      </right>
      <top style="thin">
        <color theme="3" tint="-0.24994659260841701"/>
      </top>
      <bottom style="medium">
        <color theme="3" tint="-0.24994659260841701"/>
      </bottom>
      <diagonal/>
    </border>
    <border>
      <left style="medium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medium">
        <color theme="3" tint="-0.24994659260841701"/>
      </bottom>
      <diagonal/>
    </border>
    <border>
      <left style="medium">
        <color theme="3" tint="-0.24994659260841701"/>
      </left>
      <right style="medium">
        <color theme="3" tint="-0.24994659260841701"/>
      </right>
      <top/>
      <bottom style="medium">
        <color theme="3" tint="-0.24994659260841701"/>
      </bottom>
      <diagonal/>
    </border>
    <border>
      <left style="thin">
        <color theme="3" tint="-0.24994659260841701"/>
      </left>
      <right style="medium">
        <color theme="3" tint="-0.24994659260841701"/>
      </right>
      <top style="medium">
        <color theme="3" tint="-0.24994659260841701"/>
      </top>
      <bottom style="thin">
        <color theme="3" tint="-0.24994659260841701"/>
      </bottom>
      <diagonal/>
    </border>
    <border>
      <left style="medium">
        <color theme="3" tint="-0.24994659260841701"/>
      </left>
      <right style="thin">
        <color theme="3" tint="-0.24994659260841701"/>
      </right>
      <top style="medium">
        <color theme="3" tint="-0.24994659260841701"/>
      </top>
      <bottom style="thin">
        <color theme="3" tint="-0.24994659260841701"/>
      </bottom>
      <diagonal/>
    </border>
    <border>
      <left style="medium">
        <color theme="3" tint="-0.24994659260841701"/>
      </left>
      <right style="medium">
        <color theme="3" tint="-0.24994659260841701"/>
      </right>
      <top style="medium">
        <color theme="3" tint="-0.24994659260841701"/>
      </top>
      <bottom/>
      <diagonal/>
    </border>
    <border>
      <left style="medium">
        <color theme="3" tint="-0.24994659260841701"/>
      </left>
      <right style="thin">
        <color theme="3" tint="-0.24994659260841701"/>
      </right>
      <top style="medium">
        <color theme="3" tint="-0.24994659260841701"/>
      </top>
      <bottom style="medium">
        <color theme="3" tint="-0.24994659260841701"/>
      </bottom>
      <diagonal/>
    </border>
    <border>
      <left/>
      <right/>
      <top style="medium">
        <color theme="3" tint="-0.24994659260841701"/>
      </top>
      <bottom/>
      <diagonal/>
    </border>
    <border>
      <left/>
      <right/>
      <top style="thin">
        <color theme="3" tint="-0.24994659260841701"/>
      </top>
      <bottom style="thin">
        <color theme="3" tint="-0.24994659260841701"/>
      </bottom>
      <diagonal/>
    </border>
    <border>
      <left/>
      <right/>
      <top style="medium">
        <color theme="3" tint="-0.24994659260841701"/>
      </top>
      <bottom style="thin">
        <color theme="3" tint="-0.24994659260841701"/>
      </bottom>
      <diagonal/>
    </border>
    <border>
      <left style="medium">
        <color theme="3" tint="-0.24994659260841701"/>
      </left>
      <right style="thin">
        <color theme="3" tint="-0.24994659260841701"/>
      </right>
      <top style="medium">
        <color theme="3" tint="-0.499984740745262"/>
      </top>
      <bottom style="medium">
        <color theme="3" tint="-0.24994659260841701"/>
      </bottom>
      <diagonal/>
    </border>
    <border>
      <left style="medium">
        <color theme="3" tint="-0.24994659260841701"/>
      </left>
      <right style="medium">
        <color theme="3" tint="-0.24994659260841701"/>
      </right>
      <top style="medium">
        <color theme="3" tint="-0.499984740745262"/>
      </top>
      <bottom style="medium">
        <color theme="3" tint="-0.24994659260841701"/>
      </bottom>
      <diagonal/>
    </border>
    <border>
      <left style="medium">
        <color theme="3" tint="-0.24994659260841701"/>
      </left>
      <right style="medium">
        <color theme="3" tint="-0.24994659260841701"/>
      </right>
      <top style="medium">
        <color theme="3" tint="-0.499984740745262"/>
      </top>
      <bottom/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medium">
        <color theme="3" tint="-0.24994659260841701"/>
      </bottom>
      <diagonal/>
    </border>
    <border>
      <left style="thin">
        <color theme="3" tint="-0.24994659260841701"/>
      </left>
      <right style="thin">
        <color theme="3" tint="-0.24994659260841701"/>
      </right>
      <top/>
      <bottom style="medium">
        <color theme="3" tint="-0.24994659260841701"/>
      </bottom>
      <diagonal/>
    </border>
    <border>
      <left style="medium">
        <color theme="3" tint="-0.24994659260841701"/>
      </left>
      <right style="thin">
        <color theme="3" tint="-0.24994659260841701"/>
      </right>
      <top/>
      <bottom style="medium">
        <color theme="3" tint="-0.24994659260841701"/>
      </bottom>
      <diagonal/>
    </border>
    <border>
      <left style="thin">
        <color theme="3" tint="-0.24994659260841701"/>
      </left>
      <right style="thin">
        <color theme="3" tint="-0.24994659260841701"/>
      </right>
      <top style="medium">
        <color theme="3" tint="-0.24994659260841701"/>
      </top>
      <bottom style="thin">
        <color theme="3" tint="-0.24994659260841701"/>
      </bottom>
      <diagonal/>
    </border>
    <border>
      <left style="thin">
        <color theme="3" tint="-0.24994659260841701"/>
      </left>
      <right style="thin">
        <color theme="3" tint="-0.24994659260841701"/>
      </right>
      <top style="medium">
        <color theme="3" tint="-0.24994659260841701"/>
      </top>
      <bottom/>
      <diagonal/>
    </border>
    <border>
      <left style="medium">
        <color theme="3" tint="-0.24994659260841701"/>
      </left>
      <right style="thin">
        <color theme="3" tint="-0.24994659260841701"/>
      </right>
      <top style="medium">
        <color theme="3" tint="-0.24994659260841701"/>
      </top>
      <bottom/>
      <diagonal/>
    </border>
    <border>
      <left style="medium">
        <color theme="3" tint="-0.24994659260841701"/>
      </left>
      <right/>
      <top/>
      <bottom style="medium">
        <color theme="3" tint="-0.24994659260841701"/>
      </bottom>
      <diagonal/>
    </border>
    <border>
      <left style="medium">
        <color theme="3" tint="-0.24994659260841701"/>
      </left>
      <right style="medium">
        <color theme="3" tint="-0.24994659260841701"/>
      </right>
      <top style="thin">
        <color theme="3" tint="-0.24994659260841701"/>
      </top>
      <bottom/>
      <diagonal/>
    </border>
    <border>
      <left style="medium">
        <color theme="3" tint="-0.24994659260841701"/>
      </left>
      <right/>
      <top style="thin">
        <color theme="3" tint="-0.24994659260841701"/>
      </top>
      <bottom/>
      <diagonal/>
    </border>
    <border>
      <left style="medium">
        <color theme="3" tint="-0.24994659260841701"/>
      </left>
      <right style="medium">
        <color theme="3" tint="-0.24994659260841701"/>
      </right>
      <top style="medium">
        <color theme="3" tint="-0.24994659260841701"/>
      </top>
      <bottom style="thin">
        <color theme="3" tint="-0.24994659260841701"/>
      </bottom>
      <diagonal/>
    </border>
    <border>
      <left style="medium">
        <color theme="3" tint="-0.24994659260841701"/>
      </left>
      <right/>
      <top style="medium">
        <color theme="3" tint="-0.24994659260841701"/>
      </top>
      <bottom style="thin">
        <color theme="3" tint="-0.24994659260841701"/>
      </bottom>
      <diagonal/>
    </border>
    <border>
      <left/>
      <right/>
      <top style="medium">
        <color theme="3" tint="-0.24994659260841701"/>
      </top>
      <bottom style="medium">
        <color theme="3" tint="-0.24994659260841701"/>
      </bottom>
      <diagonal/>
    </border>
    <border>
      <left/>
      <right/>
      <top style="thin">
        <color theme="3" tint="-0.24994659260841701"/>
      </top>
      <bottom/>
      <diagonal/>
    </border>
    <border>
      <left style="thin">
        <color theme="3" tint="-0.499984740745262"/>
      </left>
      <right style="medium">
        <color theme="3" tint="-0.24994659260841701"/>
      </right>
      <top style="thin">
        <color theme="3" tint="-0.499984740745262"/>
      </top>
      <bottom style="medium">
        <color theme="3" tint="-0.24994659260841701"/>
      </bottom>
      <diagonal/>
    </border>
    <border>
      <left style="medium">
        <color theme="3" tint="-0.499984740745262"/>
      </left>
      <right style="thin">
        <color theme="3" tint="-0.499984740745262"/>
      </right>
      <top style="thin">
        <color theme="3" tint="-0.499984740745262"/>
      </top>
      <bottom style="medium">
        <color theme="3" tint="-0.24994659260841701"/>
      </bottom>
      <diagonal/>
    </border>
    <border>
      <left style="thin">
        <color theme="3" tint="-0.24994659260841701"/>
      </left>
      <right style="medium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 style="medium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 style="thin">
        <color theme="3" tint="-0.499984740745262"/>
      </left>
      <right style="medium">
        <color theme="3" tint="-0.24994659260841701"/>
      </right>
      <top style="thin">
        <color theme="3" tint="-0.499984740745262"/>
      </top>
      <bottom style="thin">
        <color theme="3" tint="-0.499984740745262"/>
      </bottom>
      <diagonal/>
    </border>
    <border>
      <left style="medium">
        <color theme="3" tint="-0.499984740745262"/>
      </left>
      <right style="thin">
        <color theme="3" tint="-0.499984740745262"/>
      </right>
      <top style="thin">
        <color theme="3" tint="-0.499984740745262"/>
      </top>
      <bottom style="thin">
        <color theme="3" tint="-0.499984740745262"/>
      </bottom>
      <diagonal/>
    </border>
    <border>
      <left style="medium">
        <color theme="3" tint="-0.24994659260841701"/>
      </left>
      <right style="medium">
        <color theme="3" tint="-0.24994659260841701"/>
      </right>
      <top/>
      <bottom/>
      <diagonal/>
    </border>
    <border>
      <left style="thin">
        <color theme="3" tint="-0.499984740745262"/>
      </left>
      <right style="medium">
        <color theme="3" tint="-0.24994659260841701"/>
      </right>
      <top style="medium">
        <color theme="3" tint="-0.24994659260841701"/>
      </top>
      <bottom style="thin">
        <color theme="3" tint="-0.499984740745262"/>
      </bottom>
      <diagonal/>
    </border>
    <border>
      <left style="medium">
        <color theme="3" tint="-0.499984740745262"/>
      </left>
      <right style="thin">
        <color theme="3" tint="-0.499984740745262"/>
      </right>
      <top style="medium">
        <color theme="3" tint="-0.24994659260841701"/>
      </top>
      <bottom style="thin">
        <color theme="3" tint="-0.499984740745262"/>
      </bottom>
      <diagonal/>
    </border>
    <border>
      <left/>
      <right style="medium">
        <color theme="3" tint="-0.24994659260841701"/>
      </right>
      <top style="medium">
        <color theme="3" tint="-0.24994659260841701"/>
      </top>
      <bottom style="medium">
        <color theme="3" tint="-0.24994659260841701"/>
      </bottom>
      <diagonal/>
    </border>
    <border>
      <left/>
      <right style="medium">
        <color theme="3" tint="-0.24994659260841701"/>
      </right>
      <top/>
      <bottom/>
      <diagonal/>
    </border>
    <border>
      <left style="thin">
        <color theme="3" tint="-0.24994659260841701"/>
      </left>
      <right/>
      <top style="thin">
        <color theme="3" tint="-0.24994659260841701"/>
      </top>
      <bottom style="thin">
        <color theme="3" tint="-0.24994659260841701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95">
    <xf numFmtId="0" fontId="0" fillId="0" borderId="0" xfId="0"/>
    <xf numFmtId="0" fontId="3" fillId="2" borderId="0" xfId="0" applyFont="1" applyFill="1" applyAlignment="1">
      <alignment horizontal="left" vertical="center"/>
    </xf>
    <xf numFmtId="0" fontId="3" fillId="2" borderId="1" xfId="0" applyFont="1" applyFill="1" applyBorder="1" applyAlignment="1">
      <alignment vertical="center"/>
    </xf>
    <xf numFmtId="165" fontId="5" fillId="3" borderId="2" xfId="1" applyNumberFormat="1" applyFont="1" applyFill="1" applyBorder="1" applyAlignment="1">
      <alignment vertical="center" shrinkToFit="1"/>
    </xf>
    <xf numFmtId="166" fontId="6" fillId="2" borderId="0" xfId="0" applyNumberFormat="1" applyFont="1" applyFill="1" applyAlignment="1">
      <alignment horizontal="center" vertical="center"/>
    </xf>
    <xf numFmtId="0" fontId="7" fillId="2" borderId="2" xfId="0" applyFont="1" applyFill="1" applyBorder="1" applyAlignment="1">
      <alignment horizontal="left" vertical="center" indent="2"/>
    </xf>
    <xf numFmtId="165" fontId="8" fillId="2" borderId="0" xfId="1" applyNumberFormat="1" applyFont="1" applyFill="1" applyAlignment="1">
      <alignment vertical="center"/>
    </xf>
    <xf numFmtId="166" fontId="9" fillId="2" borderId="0" xfId="0" applyNumberFormat="1" applyFont="1" applyFill="1" applyAlignment="1">
      <alignment horizontal="center" vertical="center"/>
    </xf>
    <xf numFmtId="0" fontId="10" fillId="2" borderId="0" xfId="0" applyFont="1" applyFill="1" applyAlignment="1">
      <alignment vertical="center"/>
    </xf>
    <xf numFmtId="0" fontId="11" fillId="2" borderId="0" xfId="0" applyFont="1" applyFill="1" applyAlignment="1">
      <alignment vertical="center"/>
    </xf>
    <xf numFmtId="165" fontId="12" fillId="3" borderId="2" xfId="1" applyNumberFormat="1" applyFont="1" applyFill="1" applyBorder="1" applyAlignment="1">
      <alignment vertical="center"/>
    </xf>
    <xf numFmtId="165" fontId="13" fillId="2" borderId="0" xfId="1" applyNumberFormat="1" applyFont="1" applyFill="1"/>
    <xf numFmtId="0" fontId="0" fillId="2" borderId="0" xfId="0" applyFill="1"/>
    <xf numFmtId="165" fontId="14" fillId="4" borderId="2" xfId="1" applyNumberFormat="1" applyFont="1" applyFill="1" applyBorder="1" applyAlignment="1">
      <alignment vertical="center"/>
    </xf>
    <xf numFmtId="164" fontId="14" fillId="4" borderId="2" xfId="1" applyFont="1" applyFill="1" applyBorder="1" applyAlignment="1">
      <alignment vertical="center"/>
    </xf>
    <xf numFmtId="167" fontId="11" fillId="2" borderId="0" xfId="1" applyNumberFormat="1" applyFont="1" applyFill="1" applyAlignment="1">
      <alignment vertical="center"/>
    </xf>
    <xf numFmtId="0" fontId="15" fillId="2" borderId="3" xfId="0" applyFont="1" applyFill="1" applyBorder="1" applyAlignment="1">
      <alignment horizontal="center" vertical="center"/>
    </xf>
    <xf numFmtId="0" fontId="16" fillId="2" borderId="0" xfId="0" applyFont="1" applyFill="1" applyAlignment="1">
      <alignment vertical="center"/>
    </xf>
    <xf numFmtId="0" fontId="17" fillId="2" borderId="0" xfId="0" applyFont="1" applyFill="1" applyAlignment="1">
      <alignment vertical="center"/>
    </xf>
    <xf numFmtId="168" fontId="18" fillId="2" borderId="0" xfId="0" applyNumberFormat="1" applyFont="1" applyFill="1" applyAlignment="1">
      <alignment horizontal="center" vertical="center"/>
    </xf>
    <xf numFmtId="0" fontId="19" fillId="2" borderId="1" xfId="0" applyFont="1" applyFill="1" applyBorder="1" applyAlignment="1">
      <alignment vertical="center"/>
    </xf>
    <xf numFmtId="0" fontId="16" fillId="2" borderId="1" xfId="0" applyFont="1" applyFill="1" applyBorder="1" applyAlignment="1">
      <alignment vertical="center"/>
    </xf>
    <xf numFmtId="165" fontId="20" fillId="4" borderId="4" xfId="1" applyNumberFormat="1" applyFont="1" applyFill="1" applyBorder="1" applyAlignment="1">
      <alignment vertical="center" shrinkToFit="1"/>
    </xf>
    <xf numFmtId="165" fontId="20" fillId="4" borderId="5" xfId="1" applyNumberFormat="1" applyFont="1" applyFill="1" applyBorder="1" applyAlignment="1">
      <alignment vertical="center" shrinkToFit="1"/>
    </xf>
    <xf numFmtId="0" fontId="21" fillId="2" borderId="0" xfId="0" applyFont="1" applyFill="1" applyAlignment="1">
      <alignment vertical="center"/>
    </xf>
    <xf numFmtId="0" fontId="21" fillId="2" borderId="3" xfId="0" applyFont="1" applyFill="1" applyBorder="1" applyAlignment="1">
      <alignment vertical="center"/>
    </xf>
    <xf numFmtId="0" fontId="22" fillId="0" borderId="3" xfId="0" applyFont="1" applyBorder="1" applyAlignment="1">
      <alignment horizontal="left" vertical="center" indent="2"/>
    </xf>
    <xf numFmtId="165" fontId="23" fillId="2" borderId="0" xfId="1" applyNumberFormat="1" applyFont="1" applyFill="1" applyAlignment="1">
      <alignment horizontal="right" vertical="center"/>
    </xf>
    <xf numFmtId="0" fontId="7" fillId="0" borderId="0" xfId="0" applyFont="1" applyAlignment="1">
      <alignment vertical="center"/>
    </xf>
    <xf numFmtId="165" fontId="24" fillId="5" borderId="2" xfId="1" applyNumberFormat="1" applyFont="1" applyFill="1" applyBorder="1" applyAlignment="1" applyProtection="1">
      <alignment vertical="center" shrinkToFit="1"/>
      <protection locked="0"/>
    </xf>
    <xf numFmtId="0" fontId="25" fillId="2" borderId="0" xfId="0" applyFont="1" applyFill="1" applyAlignment="1">
      <alignment vertical="center"/>
    </xf>
    <xf numFmtId="0" fontId="26" fillId="0" borderId="2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 indent="2"/>
    </xf>
    <xf numFmtId="0" fontId="27" fillId="0" borderId="2" xfId="0" applyFont="1" applyBorder="1" applyAlignment="1">
      <alignment horizontal="left" vertical="center" indent="4"/>
    </xf>
    <xf numFmtId="165" fontId="28" fillId="2" borderId="0" xfId="1" applyNumberFormat="1" applyFont="1" applyFill="1" applyAlignment="1">
      <alignment vertical="center"/>
    </xf>
    <xf numFmtId="0" fontId="29" fillId="2" borderId="2" xfId="0" applyFont="1" applyFill="1" applyBorder="1" applyAlignment="1">
      <alignment horizontal="left" vertical="center"/>
    </xf>
    <xf numFmtId="0" fontId="27" fillId="0" borderId="2" xfId="0" applyFont="1" applyBorder="1" applyAlignment="1">
      <alignment horizontal="left" vertical="center" indent="6"/>
    </xf>
    <xf numFmtId="165" fontId="24" fillId="4" borderId="2" xfId="1" applyNumberFormat="1" applyFont="1" applyFill="1" applyBorder="1" applyAlignment="1">
      <alignment vertical="center" shrinkToFit="1"/>
    </xf>
    <xf numFmtId="0" fontId="26" fillId="2" borderId="2" xfId="0" applyFont="1" applyFill="1" applyBorder="1" applyAlignment="1">
      <alignment horizontal="left" vertical="center"/>
    </xf>
    <xf numFmtId="0" fontId="29" fillId="0" borderId="2" xfId="0" applyFont="1" applyBorder="1" applyAlignment="1">
      <alignment horizontal="left" vertical="center"/>
    </xf>
    <xf numFmtId="165" fontId="24" fillId="5" borderId="6" xfId="1" applyNumberFormat="1" applyFont="1" applyFill="1" applyBorder="1" applyAlignment="1" applyProtection="1">
      <alignment vertical="center" shrinkToFit="1"/>
      <protection locked="0"/>
    </xf>
    <xf numFmtId="165" fontId="25" fillId="5" borderId="2" xfId="1" applyNumberFormat="1" applyFont="1" applyFill="1" applyBorder="1" applyAlignment="1" applyProtection="1">
      <alignment vertical="center" shrinkToFit="1"/>
      <protection locked="0"/>
    </xf>
    <xf numFmtId="165" fontId="24" fillId="4" borderId="7" xfId="1" applyNumberFormat="1" applyFont="1" applyFill="1" applyBorder="1" applyAlignment="1">
      <alignment vertical="center" shrinkToFit="1"/>
    </xf>
    <xf numFmtId="165" fontId="0" fillId="2" borderId="0" xfId="1" applyNumberFormat="1" applyFont="1" applyFill="1"/>
    <xf numFmtId="165" fontId="15" fillId="2" borderId="0" xfId="1" applyNumberFormat="1" applyFont="1" applyFill="1" applyAlignment="1">
      <alignment horizontal="center" vertical="center" wrapText="1"/>
    </xf>
    <xf numFmtId="0" fontId="15" fillId="2" borderId="0" xfId="0" applyFont="1" applyFill="1" applyAlignment="1">
      <alignment horizontal="center" vertical="center" wrapText="1"/>
    </xf>
    <xf numFmtId="0" fontId="30" fillId="2" borderId="0" xfId="0" applyFont="1" applyFill="1" applyAlignment="1">
      <alignment horizontal="center" vertical="center" wrapText="1"/>
    </xf>
    <xf numFmtId="165" fontId="15" fillId="2" borderId="8" xfId="1" applyNumberFormat="1" applyFont="1" applyFill="1" applyBorder="1" applyAlignment="1">
      <alignment horizontal="center" vertical="center" wrapText="1"/>
    </xf>
    <xf numFmtId="165" fontId="15" fillId="2" borderId="9" xfId="1" applyNumberFormat="1" applyFont="1" applyFill="1" applyBorder="1" applyAlignment="1">
      <alignment horizontal="center" vertical="center" wrapText="1"/>
    </xf>
    <xf numFmtId="165" fontId="16" fillId="2" borderId="0" xfId="1" applyNumberFormat="1" applyFont="1" applyFill="1" applyAlignment="1">
      <alignment vertical="center"/>
    </xf>
    <xf numFmtId="165" fontId="20" fillId="4" borderId="14" xfId="1" applyNumberFormat="1" applyFont="1" applyFill="1" applyBorder="1" applyAlignment="1">
      <alignment vertical="center" shrinkToFit="1"/>
    </xf>
    <xf numFmtId="165" fontId="1" fillId="2" borderId="0" xfId="1" applyNumberFormat="1" applyFill="1"/>
    <xf numFmtId="165" fontId="16" fillId="2" borderId="0" xfId="1" applyNumberFormat="1" applyFont="1" applyFill="1" applyAlignment="1">
      <alignment vertical="center" shrinkToFit="1"/>
    </xf>
    <xf numFmtId="0" fontId="11" fillId="0" borderId="0" xfId="0" applyFont="1" applyAlignment="1">
      <alignment vertical="center"/>
    </xf>
    <xf numFmtId="165" fontId="18" fillId="4" borderId="2" xfId="1" applyNumberFormat="1" applyFont="1" applyFill="1" applyBorder="1" applyAlignment="1">
      <alignment vertical="center" shrinkToFit="1"/>
    </xf>
    <xf numFmtId="0" fontId="4" fillId="2" borderId="2" xfId="0" applyFont="1" applyFill="1" applyBorder="1" applyAlignment="1">
      <alignment vertical="center"/>
    </xf>
    <xf numFmtId="0" fontId="15" fillId="0" borderId="2" xfId="0" applyFont="1" applyBorder="1" applyAlignment="1">
      <alignment horizontal="left" vertical="center" indent="2"/>
    </xf>
    <xf numFmtId="165" fontId="25" fillId="2" borderId="0" xfId="1" applyNumberFormat="1" applyFont="1" applyFill="1" applyAlignment="1">
      <alignment vertical="center" shrinkToFit="1"/>
    </xf>
    <xf numFmtId="0" fontId="4" fillId="2" borderId="0" xfId="0" applyFont="1" applyFill="1" applyAlignment="1">
      <alignment vertical="center"/>
    </xf>
    <xf numFmtId="0" fontId="31" fillId="2" borderId="2" xfId="0" applyFont="1" applyFill="1" applyBorder="1" applyAlignment="1">
      <alignment horizontal="center" vertical="center"/>
    </xf>
    <xf numFmtId="0" fontId="32" fillId="0" borderId="2" xfId="0" applyFont="1" applyBorder="1" applyAlignment="1">
      <alignment horizontal="left" vertical="center" indent="2"/>
    </xf>
    <xf numFmtId="0" fontId="33" fillId="2" borderId="2" xfId="0" applyFont="1" applyFill="1" applyBorder="1" applyAlignment="1">
      <alignment horizontal="left" vertical="center" indent="4"/>
    </xf>
    <xf numFmtId="165" fontId="25" fillId="4" borderId="2" xfId="1" applyNumberFormat="1" applyFont="1" applyFill="1" applyBorder="1" applyAlignment="1">
      <alignment vertical="center" shrinkToFit="1"/>
    </xf>
    <xf numFmtId="165" fontId="2" fillId="2" borderId="0" xfId="1" applyNumberFormat="1" applyFont="1" applyFill="1" applyAlignment="1">
      <alignment vertical="center"/>
    </xf>
    <xf numFmtId="0" fontId="32" fillId="2" borderId="2" xfId="0" applyFont="1" applyFill="1" applyBorder="1" applyAlignment="1">
      <alignment horizontal="left" vertical="center" indent="2"/>
    </xf>
    <xf numFmtId="0" fontId="33" fillId="0" borderId="2" xfId="0" applyFont="1" applyBorder="1" applyAlignment="1">
      <alignment horizontal="left" vertical="center" indent="4"/>
    </xf>
    <xf numFmtId="165" fontId="2" fillId="2" borderId="0" xfId="1" applyNumberFormat="1" applyFont="1" applyFill="1"/>
    <xf numFmtId="165" fontId="15" fillId="2" borderId="15" xfId="1" applyNumberFormat="1" applyFont="1" applyFill="1" applyBorder="1" applyAlignment="1">
      <alignment horizontal="center" vertical="center" wrapText="1"/>
    </xf>
    <xf numFmtId="0" fontId="31" fillId="2" borderId="0" xfId="0" applyFont="1" applyFill="1" applyAlignment="1">
      <alignment horizontal="center" vertical="center"/>
    </xf>
    <xf numFmtId="165" fontId="2" fillId="2" borderId="16" xfId="1" applyNumberFormat="1" applyFont="1" applyFill="1" applyBorder="1" applyAlignment="1">
      <alignment vertical="center"/>
    </xf>
    <xf numFmtId="165" fontId="25" fillId="5" borderId="7" xfId="1" applyNumberFormat="1" applyFont="1" applyFill="1" applyBorder="1" applyAlignment="1" applyProtection="1">
      <alignment vertical="center" shrinkToFit="1"/>
      <protection locked="0"/>
    </xf>
    <xf numFmtId="0" fontId="16" fillId="2" borderId="15" xfId="0" applyFont="1" applyFill="1" applyBorder="1" applyAlignment="1">
      <alignment vertical="center"/>
    </xf>
    <xf numFmtId="0" fontId="15" fillId="2" borderId="15" xfId="0" applyFont="1" applyFill="1" applyBorder="1" applyAlignment="1">
      <alignment horizontal="center" vertical="center" wrapText="1"/>
    </xf>
    <xf numFmtId="0" fontId="35" fillId="2" borderId="0" xfId="0" applyFont="1" applyFill="1" applyAlignment="1">
      <alignment vertical="center"/>
    </xf>
    <xf numFmtId="0" fontId="36" fillId="2" borderId="0" xfId="0" applyFont="1" applyFill="1" applyAlignment="1">
      <alignment horizontal="left" vertical="center"/>
    </xf>
    <xf numFmtId="0" fontId="37" fillId="2" borderId="0" xfId="0" applyFont="1" applyFill="1" applyAlignment="1">
      <alignment horizontal="left" vertical="center"/>
    </xf>
    <xf numFmtId="165" fontId="25" fillId="5" borderId="2" xfId="1" applyNumberFormat="1" applyFont="1" applyFill="1" applyBorder="1" applyAlignment="1" applyProtection="1">
      <alignment shrinkToFit="1"/>
      <protection locked="0"/>
    </xf>
    <xf numFmtId="0" fontId="16" fillId="2" borderId="0" xfId="0" applyFont="1" applyFill="1"/>
    <xf numFmtId="0" fontId="35" fillId="0" borderId="2" xfId="0" applyFont="1" applyBorder="1" applyAlignment="1">
      <alignment horizontal="center"/>
    </xf>
    <xf numFmtId="0" fontId="38" fillId="2" borderId="2" xfId="0" applyFont="1" applyFill="1" applyBorder="1" applyAlignment="1">
      <alignment horizontal="left" indent="2"/>
    </xf>
    <xf numFmtId="0" fontId="2" fillId="2" borderId="0" xfId="0" applyFont="1" applyFill="1"/>
    <xf numFmtId="165" fontId="39" fillId="4" borderId="2" xfId="1" applyNumberFormat="1" applyFont="1" applyFill="1" applyBorder="1" applyAlignment="1">
      <alignment vertical="center" shrinkToFit="1"/>
    </xf>
    <xf numFmtId="0" fontId="40" fillId="2" borderId="2" xfId="0" applyFont="1" applyFill="1" applyBorder="1" applyAlignment="1">
      <alignment horizontal="left" vertical="center" indent="2"/>
    </xf>
    <xf numFmtId="0" fontId="25" fillId="2" borderId="0" xfId="0" applyFont="1" applyFill="1"/>
    <xf numFmtId="0" fontId="32" fillId="0" borderId="2" xfId="0" applyFont="1" applyBorder="1" applyAlignment="1">
      <alignment horizontal="center"/>
    </xf>
    <xf numFmtId="49" fontId="25" fillId="5" borderId="2" xfId="0" applyNumberFormat="1" applyFont="1" applyFill="1" applyBorder="1" applyAlignment="1" applyProtection="1">
      <alignment horizontal="left" wrapText="1" indent="4"/>
      <protection locked="0"/>
    </xf>
    <xf numFmtId="165" fontId="25" fillId="4" borderId="2" xfId="1" applyNumberFormat="1" applyFont="1" applyFill="1" applyBorder="1" applyAlignment="1">
      <alignment shrinkToFit="1"/>
    </xf>
    <xf numFmtId="0" fontId="41" fillId="2" borderId="2" xfId="0" applyFont="1" applyFill="1" applyBorder="1" applyAlignment="1">
      <alignment horizontal="left" indent="4"/>
    </xf>
    <xf numFmtId="0" fontId="35" fillId="0" borderId="6" xfId="0" applyFont="1" applyBorder="1" applyAlignment="1">
      <alignment horizontal="center"/>
    </xf>
    <xf numFmtId="0" fontId="15" fillId="2" borderId="17" xfId="0" applyFont="1" applyFill="1" applyBorder="1" applyAlignment="1">
      <alignment horizontal="center" vertical="center" wrapText="1"/>
    </xf>
    <xf numFmtId="0" fontId="15" fillId="2" borderId="18" xfId="0" applyFont="1" applyFill="1" applyBorder="1" applyAlignment="1">
      <alignment horizontal="center" vertical="center" wrapText="1"/>
    </xf>
    <xf numFmtId="0" fontId="15" fillId="2" borderId="19" xfId="0" applyFont="1" applyFill="1" applyBorder="1" applyAlignment="1">
      <alignment horizontal="center" vertical="center" wrapText="1"/>
    </xf>
    <xf numFmtId="0" fontId="15" fillId="2" borderId="20" xfId="0" applyFont="1" applyFill="1" applyBorder="1" applyAlignment="1">
      <alignment horizontal="center" vertical="center" wrapText="1"/>
    </xf>
    <xf numFmtId="168" fontId="18" fillId="2" borderId="0" xfId="0" applyNumberFormat="1" applyFont="1" applyFill="1" applyAlignment="1">
      <alignment horizontal="center"/>
    </xf>
    <xf numFmtId="0" fontId="16" fillId="2" borderId="0" xfId="0" applyFont="1" applyFill="1" applyAlignment="1">
      <alignment horizontal="center"/>
    </xf>
    <xf numFmtId="0" fontId="19" fillId="2" borderId="1" xfId="0" applyFont="1" applyFill="1" applyBorder="1"/>
    <xf numFmtId="0" fontId="16" fillId="2" borderId="1" xfId="0" applyFont="1" applyFill="1" applyBorder="1"/>
    <xf numFmtId="0" fontId="0" fillId="2" borderId="0" xfId="0" applyFill="1" applyAlignment="1">
      <alignment vertical="center"/>
    </xf>
    <xf numFmtId="165" fontId="32" fillId="4" borderId="2" xfId="1" applyNumberFormat="1" applyFont="1" applyFill="1" applyBorder="1" applyAlignment="1">
      <alignment horizontal="center" vertical="center"/>
    </xf>
    <xf numFmtId="0" fontId="32" fillId="2" borderId="2" xfId="0" applyFont="1" applyFill="1" applyBorder="1" applyAlignment="1">
      <alignment horizontal="center" vertical="center"/>
    </xf>
    <xf numFmtId="0" fontId="33" fillId="2" borderId="2" xfId="0" applyFont="1" applyFill="1" applyBorder="1" applyAlignment="1">
      <alignment horizontal="left" vertical="center" indent="2"/>
    </xf>
    <xf numFmtId="165" fontId="42" fillId="4" borderId="2" xfId="1" applyNumberFormat="1" applyFont="1" applyFill="1" applyBorder="1" applyAlignment="1">
      <alignment horizontal="center" vertical="center"/>
    </xf>
    <xf numFmtId="0" fontId="42" fillId="2" borderId="2" xfId="0" applyFont="1" applyFill="1" applyBorder="1" applyAlignment="1">
      <alignment horizontal="center" vertical="center"/>
    </xf>
    <xf numFmtId="0" fontId="42" fillId="2" borderId="2" xfId="0" applyFont="1" applyFill="1" applyBorder="1" applyAlignment="1">
      <alignment horizontal="left" vertical="center"/>
    </xf>
    <xf numFmtId="165" fontId="0" fillId="2" borderId="0" xfId="1" applyNumberFormat="1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42" fillId="0" borderId="2" xfId="0" applyFont="1" applyBorder="1" applyAlignment="1">
      <alignment horizontal="center" vertical="center"/>
    </xf>
    <xf numFmtId="0" fontId="42" fillId="0" borderId="2" xfId="0" applyFont="1" applyBorder="1" applyAlignment="1">
      <alignment horizontal="left" vertical="center"/>
    </xf>
    <xf numFmtId="165" fontId="42" fillId="2" borderId="21" xfId="0" applyNumberFormat="1" applyFont="1" applyFill="1" applyBorder="1" applyAlignment="1">
      <alignment horizontal="center" vertical="center"/>
    </xf>
    <xf numFmtId="165" fontId="42" fillId="2" borderId="21" xfId="0" applyNumberFormat="1" applyFont="1" applyFill="1" applyBorder="1" applyAlignment="1">
      <alignment horizontal="center" vertical="center" wrapText="1"/>
    </xf>
    <xf numFmtId="165" fontId="24" fillId="4" borderId="10" xfId="1" applyNumberFormat="1" applyFont="1" applyFill="1" applyBorder="1" applyAlignment="1">
      <alignment horizontal="center" vertical="center"/>
    </xf>
    <xf numFmtId="0" fontId="33" fillId="2" borderId="27" xfId="0" applyFont="1" applyFill="1" applyBorder="1" applyAlignment="1">
      <alignment horizontal="left" vertical="center"/>
    </xf>
    <xf numFmtId="165" fontId="24" fillId="4" borderId="28" xfId="1" applyNumberFormat="1" applyFont="1" applyFill="1" applyBorder="1" applyAlignment="1">
      <alignment horizontal="center" vertical="center"/>
    </xf>
    <xf numFmtId="0" fontId="33" fillId="2" borderId="29" xfId="0" applyFont="1" applyFill="1" applyBorder="1" applyAlignment="1">
      <alignment horizontal="left" vertical="center"/>
    </xf>
    <xf numFmtId="165" fontId="43" fillId="4" borderId="30" xfId="1" applyNumberFormat="1" applyFont="1" applyFill="1" applyBorder="1" applyAlignment="1">
      <alignment vertical="center"/>
    </xf>
    <xf numFmtId="0" fontId="15" fillId="0" borderId="31" xfId="0" applyFont="1" applyBorder="1" applyAlignment="1">
      <alignment horizontal="left" vertical="center"/>
    </xf>
    <xf numFmtId="165" fontId="35" fillId="2" borderId="0" xfId="1" applyNumberFormat="1" applyFont="1" applyFill="1" applyAlignment="1">
      <alignment vertical="center"/>
    </xf>
    <xf numFmtId="0" fontId="19" fillId="2" borderId="0" xfId="0" applyFont="1" applyFill="1" applyAlignment="1">
      <alignment vertical="center"/>
    </xf>
    <xf numFmtId="168" fontId="44" fillId="2" borderId="1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vertical="center"/>
    </xf>
    <xf numFmtId="165" fontId="39" fillId="4" borderId="2" xfId="1" applyNumberFormat="1" applyFont="1" applyFill="1" applyBorder="1" applyAlignment="1">
      <alignment horizontal="right" vertical="center" shrinkToFit="1"/>
    </xf>
    <xf numFmtId="165" fontId="25" fillId="5" borderId="2" xfId="1" applyNumberFormat="1" applyFont="1" applyFill="1" applyBorder="1" applyAlignment="1" applyProtection="1">
      <alignment horizontal="right" vertical="center" shrinkToFit="1"/>
      <protection locked="0"/>
    </xf>
    <xf numFmtId="165" fontId="25" fillId="2" borderId="0" xfId="1" applyNumberFormat="1" applyFont="1" applyFill="1" applyAlignment="1">
      <alignment vertical="center"/>
    </xf>
    <xf numFmtId="165" fontId="45" fillId="6" borderId="2" xfId="1" applyNumberFormat="1" applyFont="1" applyFill="1" applyBorder="1" applyAlignment="1" applyProtection="1">
      <alignment horizontal="center" vertical="center"/>
      <protection locked="0"/>
    </xf>
    <xf numFmtId="165" fontId="24" fillId="5" borderId="2" xfId="1" applyNumberFormat="1" applyFont="1" applyFill="1" applyBorder="1" applyAlignment="1" applyProtection="1">
      <alignment vertical="center"/>
      <protection locked="0"/>
    </xf>
    <xf numFmtId="165" fontId="1" fillId="2" borderId="0" xfId="1" applyNumberFormat="1" applyFill="1" applyAlignment="1">
      <alignment vertical="center"/>
    </xf>
    <xf numFmtId="0" fontId="32" fillId="2" borderId="2" xfId="0" applyFont="1" applyFill="1" applyBorder="1" applyAlignment="1">
      <alignment horizontal="left" vertical="center" wrapText="1"/>
    </xf>
    <xf numFmtId="165" fontId="32" fillId="2" borderId="32" xfId="1" applyNumberFormat="1" applyFont="1" applyFill="1" applyBorder="1" applyAlignment="1">
      <alignment horizontal="center" vertical="center" wrapText="1"/>
    </xf>
    <xf numFmtId="165" fontId="1" fillId="2" borderId="32" xfId="1" applyNumberFormat="1" applyFill="1" applyBorder="1" applyAlignment="1">
      <alignment vertical="center"/>
    </xf>
    <xf numFmtId="0" fontId="3" fillId="2" borderId="5" xfId="0" applyFont="1" applyFill="1" applyBorder="1" applyAlignment="1">
      <alignment horizontal="left" vertical="center"/>
    </xf>
    <xf numFmtId="165" fontId="32" fillId="2" borderId="0" xfId="1" applyNumberFormat="1" applyFont="1" applyFill="1" applyAlignment="1">
      <alignment horizontal="center" vertical="center" wrapText="1"/>
    </xf>
    <xf numFmtId="0" fontId="32" fillId="2" borderId="33" xfId="0" applyFont="1" applyFill="1" applyBorder="1" applyAlignment="1">
      <alignment horizontal="center" vertical="center" wrapText="1"/>
    </xf>
    <xf numFmtId="0" fontId="1" fillId="2" borderId="0" xfId="0" applyFont="1" applyFill="1"/>
    <xf numFmtId="0" fontId="42" fillId="2" borderId="2" xfId="0" applyFont="1" applyFill="1" applyBorder="1" applyAlignment="1">
      <alignment horizontal="left" vertical="center" wrapText="1"/>
    </xf>
    <xf numFmtId="0" fontId="38" fillId="2" borderId="2" xfId="0" applyFont="1" applyFill="1" applyBorder="1" applyAlignment="1">
      <alignment horizontal="left" vertical="center" wrapText="1"/>
    </xf>
    <xf numFmtId="0" fontId="32" fillId="2" borderId="32" xfId="0" applyFont="1" applyFill="1" applyBorder="1" applyAlignment="1">
      <alignment horizontal="center" vertical="center" wrapText="1"/>
    </xf>
    <xf numFmtId="0" fontId="0" fillId="2" borderId="32" xfId="0" applyFill="1" applyBorder="1" applyAlignment="1">
      <alignment vertical="center"/>
    </xf>
    <xf numFmtId="0" fontId="32" fillId="2" borderId="15" xfId="0" applyFont="1" applyFill="1" applyBorder="1" applyAlignment="1">
      <alignment horizontal="center" vertical="center" wrapText="1"/>
    </xf>
    <xf numFmtId="0" fontId="32" fillId="2" borderId="0" xfId="0" applyFont="1" applyFill="1" applyAlignment="1">
      <alignment horizontal="center" vertical="center" wrapText="1"/>
    </xf>
    <xf numFmtId="0" fontId="42" fillId="2" borderId="8" xfId="0" applyFont="1" applyFill="1" applyBorder="1" applyAlignment="1">
      <alignment horizontal="center" vertical="center" wrapText="1"/>
    </xf>
    <xf numFmtId="0" fontId="42" fillId="2" borderId="21" xfId="0" applyFont="1" applyFill="1" applyBorder="1" applyAlignment="1">
      <alignment horizontal="center" vertical="center" wrapText="1"/>
    </xf>
    <xf numFmtId="0" fontId="42" fillId="2" borderId="9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vertical="center"/>
    </xf>
    <xf numFmtId="0" fontId="42" fillId="2" borderId="34" xfId="0" applyFont="1" applyFill="1" applyBorder="1" applyAlignment="1">
      <alignment horizontal="center" vertical="center" wrapText="1"/>
    </xf>
    <xf numFmtId="0" fontId="42" fillId="2" borderId="35" xfId="0" applyFont="1" applyFill="1" applyBorder="1" applyAlignment="1">
      <alignment horizontal="center" vertical="center" wrapText="1"/>
    </xf>
    <xf numFmtId="165" fontId="25" fillId="4" borderId="2" xfId="1" applyNumberFormat="1" applyFont="1" applyFill="1" applyBorder="1"/>
    <xf numFmtId="0" fontId="32" fillId="2" borderId="0" xfId="0" applyFont="1" applyFill="1"/>
    <xf numFmtId="0" fontId="46" fillId="2" borderId="0" xfId="0" applyFont="1" applyFill="1"/>
    <xf numFmtId="165" fontId="35" fillId="2" borderId="43" xfId="0" applyNumberFormat="1" applyFont="1" applyFill="1" applyBorder="1" applyAlignment="1">
      <alignment horizontal="center"/>
    </xf>
    <xf numFmtId="165" fontId="35" fillId="2" borderId="32" xfId="0" applyNumberFormat="1" applyFont="1" applyFill="1" applyBorder="1" applyAlignment="1">
      <alignment horizontal="center"/>
    </xf>
    <xf numFmtId="0" fontId="32" fillId="2" borderId="2" xfId="0" applyFont="1" applyFill="1" applyBorder="1" applyAlignment="1">
      <alignment horizontal="left" vertical="center"/>
    </xf>
    <xf numFmtId="0" fontId="0" fillId="2" borderId="43" xfId="0" applyFill="1" applyBorder="1"/>
    <xf numFmtId="0" fontId="0" fillId="2" borderId="32" xfId="0" applyFill="1" applyBorder="1"/>
    <xf numFmtId="165" fontId="15" fillId="2" borderId="8" xfId="0" applyNumberFormat="1" applyFont="1" applyFill="1" applyBorder="1" applyAlignment="1">
      <alignment horizontal="center" vertical="center" wrapText="1"/>
    </xf>
    <xf numFmtId="165" fontId="15" fillId="2" borderId="21" xfId="0" applyNumberFormat="1" applyFont="1" applyFill="1" applyBorder="1" applyAlignment="1">
      <alignment horizontal="center" vertical="center" wrapText="1"/>
    </xf>
    <xf numFmtId="165" fontId="15" fillId="2" borderId="9" xfId="0" applyNumberFormat="1" applyFont="1" applyFill="1" applyBorder="1" applyAlignment="1">
      <alignment horizontal="center" vertical="center" wrapText="1"/>
    </xf>
    <xf numFmtId="165" fontId="15" fillId="2" borderId="44" xfId="0" applyNumberFormat="1" applyFont="1" applyFill="1" applyBorder="1" applyAlignment="1">
      <alignment vertical="center"/>
    </xf>
    <xf numFmtId="0" fontId="35" fillId="2" borderId="0" xfId="0" applyFont="1" applyFill="1"/>
    <xf numFmtId="165" fontId="25" fillId="4" borderId="2" xfId="1" applyNumberFormat="1" applyFont="1" applyFill="1" applyBorder="1" applyAlignment="1">
      <alignment horizontal="center"/>
    </xf>
    <xf numFmtId="165" fontId="32" fillId="2" borderId="0" xfId="1" applyNumberFormat="1" applyFont="1" applyFill="1"/>
    <xf numFmtId="165" fontId="32" fillId="2" borderId="43" xfId="0" applyNumberFormat="1" applyFont="1" applyFill="1" applyBorder="1" applyAlignment="1">
      <alignment horizontal="center"/>
    </xf>
    <xf numFmtId="165" fontId="32" fillId="2" borderId="32" xfId="0" applyNumberFormat="1" applyFont="1" applyFill="1" applyBorder="1" applyAlignment="1">
      <alignment horizontal="center"/>
    </xf>
    <xf numFmtId="0" fontId="32" fillId="2" borderId="45" xfId="0" applyFont="1" applyFill="1" applyBorder="1" applyAlignment="1">
      <alignment horizontal="left" vertical="center"/>
    </xf>
    <xf numFmtId="15" fontId="3" fillId="2" borderId="1" xfId="0" applyNumberFormat="1" applyFont="1" applyFill="1" applyBorder="1" applyAlignment="1">
      <alignment horizontal="center"/>
    </xf>
    <xf numFmtId="15" fontId="18" fillId="2" borderId="1" xfId="0" applyNumberFormat="1" applyFont="1" applyFill="1" applyBorder="1" applyAlignment="1">
      <alignment horizontal="center" vertical="center"/>
    </xf>
    <xf numFmtId="168" fontId="18" fillId="2" borderId="1" xfId="0" applyNumberFormat="1" applyFont="1" applyFill="1" applyBorder="1" applyAlignment="1">
      <alignment horizontal="center" vertical="center"/>
    </xf>
    <xf numFmtId="0" fontId="30" fillId="2" borderId="13" xfId="0" applyFont="1" applyFill="1" applyBorder="1" applyAlignment="1">
      <alignment horizontal="center" vertical="center" wrapText="1"/>
    </xf>
    <xf numFmtId="0" fontId="30" fillId="2" borderId="10" xfId="0" applyFont="1" applyFill="1" applyBorder="1" applyAlignment="1">
      <alignment horizontal="center" vertical="center" wrapText="1"/>
    </xf>
    <xf numFmtId="0" fontId="15" fillId="2" borderId="13" xfId="0" applyFont="1" applyFill="1" applyBorder="1" applyAlignment="1">
      <alignment horizontal="center" vertical="center" wrapText="1"/>
    </xf>
    <xf numFmtId="0" fontId="15" fillId="2" borderId="10" xfId="0" applyFont="1" applyFill="1" applyBorder="1" applyAlignment="1">
      <alignment horizontal="center" vertical="center" wrapText="1"/>
    </xf>
    <xf numFmtId="165" fontId="15" fillId="2" borderId="12" xfId="1" applyNumberFormat="1" applyFont="1" applyFill="1" applyBorder="1" applyAlignment="1">
      <alignment horizontal="center" vertical="center" wrapText="1"/>
    </xf>
    <xf numFmtId="165" fontId="15" fillId="2" borderId="11" xfId="1" applyNumberFormat="1" applyFont="1" applyFill="1" applyBorder="1" applyAlignment="1">
      <alignment horizontal="center" vertical="center" wrapText="1"/>
    </xf>
    <xf numFmtId="165" fontId="42" fillId="2" borderId="11" xfId="0" applyNumberFormat="1" applyFont="1" applyFill="1" applyBorder="1" applyAlignment="1">
      <alignment horizontal="center" vertical="center"/>
    </xf>
    <xf numFmtId="165" fontId="42" fillId="2" borderId="8" xfId="0" applyNumberFormat="1" applyFont="1" applyFill="1" applyBorder="1" applyAlignment="1">
      <alignment horizontal="center" vertical="center"/>
    </xf>
    <xf numFmtId="0" fontId="42" fillId="2" borderId="26" xfId="0" applyFont="1" applyFill="1" applyBorder="1" applyAlignment="1">
      <alignment horizontal="center" vertical="center" wrapText="1"/>
    </xf>
    <xf numFmtId="0" fontId="42" fillId="2" borderId="23" xfId="0" applyFont="1" applyFill="1" applyBorder="1" applyAlignment="1">
      <alignment horizontal="center" vertical="center" wrapText="1"/>
    </xf>
    <xf numFmtId="165" fontId="42" fillId="2" borderId="25" xfId="0" applyNumberFormat="1" applyFont="1" applyFill="1" applyBorder="1" applyAlignment="1">
      <alignment horizontal="center" vertical="center"/>
    </xf>
    <xf numFmtId="165" fontId="42" fillId="2" borderId="22" xfId="0" applyNumberFormat="1" applyFont="1" applyFill="1" applyBorder="1" applyAlignment="1">
      <alignment horizontal="center" vertical="center"/>
    </xf>
    <xf numFmtId="165" fontId="42" fillId="2" borderId="24" xfId="0" applyNumberFormat="1" applyFont="1" applyFill="1" applyBorder="1" applyAlignment="1">
      <alignment horizontal="center" vertical="center"/>
    </xf>
    <xf numFmtId="0" fontId="42" fillId="2" borderId="13" xfId="0" applyFont="1" applyFill="1" applyBorder="1" applyAlignment="1">
      <alignment horizontal="center" vertical="center" wrapText="1"/>
    </xf>
    <xf numFmtId="0" fontId="42" fillId="2" borderId="40" xfId="0" applyFont="1" applyFill="1" applyBorder="1" applyAlignment="1">
      <alignment horizontal="center" vertical="center" wrapText="1"/>
    </xf>
    <xf numFmtId="0" fontId="42" fillId="2" borderId="10" xfId="0" applyFont="1" applyFill="1" applyBorder="1" applyAlignment="1">
      <alignment horizontal="center" vertical="center" wrapText="1"/>
    </xf>
    <xf numFmtId="0" fontId="42" fillId="2" borderId="42" xfId="0" applyFont="1" applyFill="1" applyBorder="1" applyAlignment="1">
      <alignment horizontal="center" vertical="center"/>
    </xf>
    <xf numFmtId="0" fontId="42" fillId="2" borderId="41" xfId="0" applyFont="1" applyFill="1" applyBorder="1" applyAlignment="1">
      <alignment horizontal="center" vertical="center"/>
    </xf>
    <xf numFmtId="0" fontId="42" fillId="2" borderId="39" xfId="0" applyFont="1" applyFill="1" applyBorder="1" applyAlignment="1">
      <alignment horizontal="center" vertical="center"/>
    </xf>
    <xf numFmtId="0" fontId="42" fillId="2" borderId="38" xfId="0" applyFont="1" applyFill="1" applyBorder="1" applyAlignment="1">
      <alignment horizontal="center" vertical="center"/>
    </xf>
    <xf numFmtId="0" fontId="42" fillId="2" borderId="12" xfId="0" applyFont="1" applyFill="1" applyBorder="1" applyAlignment="1">
      <alignment horizontal="center" vertical="center"/>
    </xf>
    <xf numFmtId="0" fontId="42" fillId="2" borderId="24" xfId="0" applyFont="1" applyFill="1" applyBorder="1" applyAlignment="1">
      <alignment horizontal="center" vertical="center"/>
    </xf>
    <xf numFmtId="0" fontId="42" fillId="2" borderId="11" xfId="0" applyFont="1" applyFill="1" applyBorder="1" applyAlignment="1">
      <alignment horizontal="center" vertical="center"/>
    </xf>
    <xf numFmtId="0" fontId="42" fillId="2" borderId="37" xfId="0" applyFont="1" applyFill="1" applyBorder="1" applyAlignment="1">
      <alignment horizontal="center" vertical="center"/>
    </xf>
    <xf numFmtId="0" fontId="42" fillId="2" borderId="2" xfId="0" applyFont="1" applyFill="1" applyBorder="1" applyAlignment="1">
      <alignment horizontal="center" vertical="center"/>
    </xf>
    <xf numFmtId="0" fontId="42" fillId="2" borderId="36" xfId="0" applyFont="1" applyFill="1" applyBorder="1" applyAlignment="1">
      <alignment horizontal="center" vertical="center"/>
    </xf>
    <xf numFmtId="165" fontId="15" fillId="2" borderId="12" xfId="0" applyNumberFormat="1" applyFont="1" applyFill="1" applyBorder="1" applyAlignment="1">
      <alignment horizontal="center" vertical="center"/>
    </xf>
    <xf numFmtId="165" fontId="15" fillId="2" borderId="24" xfId="0" applyNumberFormat="1" applyFont="1" applyFill="1" applyBorder="1" applyAlignment="1">
      <alignment horizontal="center" vertical="center"/>
    </xf>
    <xf numFmtId="165" fontId="15" fillId="2" borderId="11" xfId="0" applyNumberFormat="1" applyFont="1" applyFill="1" applyBorder="1" applyAlignment="1">
      <alignment horizontal="center" vertical="center"/>
    </xf>
  </cellXfs>
  <cellStyles count="2">
    <cellStyle name="Comma 2" xfId="1" xr:uid="{00000000-0005-0000-0000-000001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06900\BIS-Share\Users\Donovan.Hutchinson\Desktop\MyQIS3Tags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54.200.110\Group%20Data\Insurance\ST_Data\ST2012\Guardrisk%202012%20Quantitative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rrection Macro"/>
      <sheetName val="Creator"/>
      <sheetName val="Introduction"/>
      <sheetName val="Index"/>
      <sheetName val="Company Information"/>
      <sheetName val="Technical Provisions - Non-Life"/>
      <sheetName val="Technical Provisions - Life"/>
      <sheetName val="Participations"/>
      <sheetName val="Balance Sheet"/>
      <sheetName val="Assets"/>
      <sheetName val="MCR"/>
      <sheetName val="SCR"/>
      <sheetName val="Liquidity Ratings"/>
      <sheetName val="SCR- SES Adjustment"/>
      <sheetName val="SCR- LUR Lapse Risk"/>
      <sheetName val="Participating Prod."/>
      <sheetName val="1st Party Structures"/>
      <sheetName val="RFF - Cells"/>
      <sheetName val="RFF - WP Funds"/>
      <sheetName val="RFF - Other"/>
      <sheetName val="RFF - Summary"/>
      <sheetName val="Own Capital Model"/>
      <sheetName val="SA QIS3 Results"/>
      <sheetName val="Metadata"/>
      <sheetName val="Comparison"/>
    </sheetNames>
    <sheetDataSet>
      <sheetData sheetId="0"/>
      <sheetData sheetId="1"/>
      <sheetData sheetId="2">
        <row r="1">
          <cell r="D1" t="str">
            <v>ABSA LIFE LIMITED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60">
          <cell r="N60">
            <v>59838.426164359786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3">
          <cell r="E3" t="str">
            <v>Full calculation</v>
          </cell>
        </row>
        <row r="14">
          <cell r="H14">
            <v>0.4</v>
          </cell>
        </row>
        <row r="15">
          <cell r="H15">
            <v>0.7</v>
          </cell>
        </row>
        <row r="17">
          <cell r="P17" t="str">
            <v>Risk only - annuity - individual</v>
          </cell>
        </row>
        <row r="18">
          <cell r="P18" t="str">
            <v>Risk only - annuity - group</v>
          </cell>
        </row>
        <row r="19">
          <cell r="P19" t="str">
            <v>Risk only - mortality lump sum - individual</v>
          </cell>
        </row>
        <row r="20">
          <cell r="P20" t="str">
            <v>Risk only - mortality lump sum - group</v>
          </cell>
        </row>
        <row r="21">
          <cell r="P21" t="str">
            <v>Risk only - disability annuity - individual</v>
          </cell>
        </row>
        <row r="22">
          <cell r="P22" t="str">
            <v>Risk only - disability annuity - group</v>
          </cell>
        </row>
        <row r="23">
          <cell r="P23" t="str">
            <v>Risk only - disability lump sum - individual</v>
          </cell>
        </row>
        <row r="24">
          <cell r="P24" t="str">
            <v>Risk only - disability lump sum - group</v>
          </cell>
        </row>
        <row r="25">
          <cell r="P25" t="str">
            <v>Insurance with discretionary participation - individual</v>
          </cell>
        </row>
        <row r="26">
          <cell r="P26" t="str">
            <v>Insurance with discretionary participation - fund</v>
          </cell>
        </row>
        <row r="27">
          <cell r="P27" t="str">
            <v>Universal life - individual</v>
          </cell>
        </row>
        <row r="28">
          <cell r="P28" t="str">
            <v>Universal life - group</v>
          </cell>
        </row>
        <row r="29">
          <cell r="P29" t="str">
            <v>Linked policies - individual</v>
          </cell>
        </row>
        <row r="30">
          <cell r="P30" t="str">
            <v>Linked policies - group</v>
          </cell>
        </row>
        <row r="31">
          <cell r="P31" t="str">
            <v>Investment-related contracts - individual</v>
          </cell>
        </row>
        <row r="32">
          <cell r="P32" t="str">
            <v>Investment-related contracts - group</v>
          </cell>
        </row>
        <row r="33">
          <cell r="P33" t="str">
            <v>Other life contracts - guarantee</v>
          </cell>
        </row>
        <row r="34">
          <cell r="P34" t="str">
            <v>Other life contracts - non-guarantee</v>
          </cell>
        </row>
      </sheetData>
      <sheetData sheetId="2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ublic"/>
      <sheetName val="Non-Public"/>
      <sheetName val="Guidance Manual"/>
      <sheetName val="Validation"/>
      <sheetName val="A1"/>
      <sheetName val="A2"/>
      <sheetName val="A3"/>
      <sheetName val="B1"/>
      <sheetName val="B2"/>
      <sheetName val="B4"/>
      <sheetName val="B5"/>
      <sheetName val="B6"/>
      <sheetName val="B7"/>
      <sheetName val="C1"/>
      <sheetName val="C2"/>
      <sheetName val="C3"/>
      <sheetName val="C3.1"/>
      <sheetName val="C4"/>
      <sheetName val="C5"/>
      <sheetName val="D1"/>
      <sheetName val="D1.1"/>
      <sheetName val="D1.2"/>
      <sheetName val="D1.3"/>
      <sheetName val="D1.4"/>
      <sheetName val="D1.5"/>
      <sheetName val="D1.6"/>
      <sheetName val="D1.7"/>
      <sheetName val="D1.8"/>
      <sheetName val="D2"/>
      <sheetName val="D3"/>
      <sheetName val="D3.1"/>
      <sheetName val="D3.2"/>
      <sheetName val="E1"/>
      <sheetName val="E1.1"/>
      <sheetName val="E2"/>
      <sheetName val="E2.1"/>
      <sheetName val="E3"/>
      <sheetName val="E3.1"/>
      <sheetName val="E4"/>
      <sheetName val="E4.1"/>
      <sheetName val="E4.2"/>
      <sheetName val="E5"/>
      <sheetName val="E5.1"/>
      <sheetName val="E6"/>
      <sheetName val="E7"/>
      <sheetName val="E8"/>
      <sheetName val="E8.1"/>
      <sheetName val="E9"/>
      <sheetName val="E9.1"/>
      <sheetName val="E10"/>
      <sheetName val="E11 "/>
      <sheetName val="E12 "/>
      <sheetName val="E13"/>
      <sheetName val="F1"/>
      <sheetName val="F1.1"/>
      <sheetName val="F1.2"/>
      <sheetName val="F1.3"/>
      <sheetName val="F1.4"/>
      <sheetName val="F1.5"/>
      <sheetName val="F2"/>
      <sheetName val="H"/>
      <sheetName val="I"/>
      <sheetName val="J2"/>
      <sheetName val="J2.1"/>
      <sheetName val="J3"/>
      <sheetName val="J4"/>
      <sheetName val="J5"/>
      <sheetName val="J6"/>
      <sheetName val="J7"/>
      <sheetName val="J8"/>
      <sheetName val="J9"/>
      <sheetName val="J10"/>
      <sheetName val="J11"/>
      <sheetName val="K1"/>
      <sheetName val="K2"/>
      <sheetName val="Reference Numbers"/>
      <sheetName val="Database"/>
      <sheetName val="In (Default)"/>
      <sheetName val="Out-BS"/>
      <sheetName val="Out-Detail"/>
      <sheetName val="Out-Technical (Default)"/>
      <sheetName val="In (Certified)"/>
      <sheetName val="Out-Technical (Certified)"/>
      <sheetName val="Runlog"/>
      <sheetName val="PARAMS_GEN"/>
      <sheetName val="PARAMS_CORR"/>
      <sheetName val="PARAMS_GSC_98"/>
      <sheetName val="PARAMS_GSC_99"/>
      <sheetName val="PARAMS_GSC_99.5"/>
      <sheetName val="#REF"/>
      <sheetName val="SA QIS3 Parameters"/>
      <sheetName val="Sheet1"/>
      <sheetName val="Metadata"/>
    </sheetNames>
    <sheetDataSet>
      <sheetData sheetId="0"/>
      <sheetData sheetId="1"/>
      <sheetData sheetId="2"/>
      <sheetData sheetId="3"/>
      <sheetData sheetId="4">
        <row r="12">
          <cell r="E12">
            <v>40999</v>
          </cell>
        </row>
        <row r="14">
          <cell r="E14" t="str">
            <v>Guardrisk Insurance Company Limited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 refreshError="1"/>
      <sheetData sheetId="90" refreshError="1"/>
      <sheetData sheetId="91" refreshError="1"/>
      <sheetData sheetId="9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23"/>
  <sheetViews>
    <sheetView tabSelected="1" zoomScale="90" zoomScaleNormal="90" workbookViewId="0"/>
  </sheetViews>
  <sheetFormatPr defaultRowHeight="14.5" x14ac:dyDescent="0.35"/>
  <cols>
    <col min="1" max="1" width="69.54296875" bestFit="1" customWidth="1"/>
    <col min="3" max="3" width="14.7265625" bestFit="1" customWidth="1"/>
  </cols>
  <sheetData>
    <row r="1" spans="1:3" ht="20.5" thickBot="1" x14ac:dyDescent="0.4">
      <c r="A1" s="2" t="s">
        <v>44</v>
      </c>
      <c r="B1" s="21"/>
      <c r="C1" s="20"/>
    </row>
    <row r="2" spans="1:3" ht="15" thickBot="1" x14ac:dyDescent="0.4">
      <c r="A2" s="17"/>
      <c r="B2" s="17"/>
      <c r="C2" s="19">
        <v>45838</v>
      </c>
    </row>
    <row r="3" spans="1:3" ht="20.5" thickBot="1" x14ac:dyDescent="0.4">
      <c r="A3" s="18"/>
      <c r="B3" s="17"/>
      <c r="C3" s="16" t="s">
        <v>43</v>
      </c>
    </row>
    <row r="4" spans="1:3" ht="15.5" x14ac:dyDescent="0.35">
      <c r="A4" s="8" t="s">
        <v>42</v>
      </c>
      <c r="B4" s="7"/>
      <c r="C4" s="15"/>
    </row>
    <row r="5" spans="1:3" x14ac:dyDescent="0.35">
      <c r="A5" s="5" t="s">
        <v>32</v>
      </c>
      <c r="B5" s="4"/>
      <c r="C5" s="14">
        <f>IF(ISERROR(C13/C22),0,C13/C22)</f>
        <v>6.3130635306597958</v>
      </c>
    </row>
    <row r="6" spans="1:3" x14ac:dyDescent="0.35">
      <c r="A6" s="5" t="s">
        <v>31</v>
      </c>
      <c r="B6" s="4"/>
      <c r="C6" s="14">
        <f>IF(ISERROR(C14/C23),0,C14/C23)</f>
        <v>1.8873178960754691</v>
      </c>
    </row>
    <row r="7" spans="1:3" x14ac:dyDescent="0.35">
      <c r="A7" s="9"/>
      <c r="B7" s="7"/>
      <c r="C7" s="6"/>
    </row>
    <row r="8" spans="1:3" ht="15.5" x14ac:dyDescent="0.35">
      <c r="A8" s="8" t="s">
        <v>41</v>
      </c>
      <c r="B8" s="7"/>
      <c r="C8" s="6"/>
    </row>
    <row r="9" spans="1:3" x14ac:dyDescent="0.35">
      <c r="A9" s="5" t="s">
        <v>30</v>
      </c>
      <c r="B9" s="4"/>
      <c r="C9" s="10">
        <v>4777540474.7161989</v>
      </c>
    </row>
    <row r="10" spans="1:3" x14ac:dyDescent="0.35">
      <c r="A10" s="5" t="s">
        <v>29</v>
      </c>
      <c r="B10" s="4"/>
      <c r="C10" s="10">
        <v>4414795566.3212795</v>
      </c>
    </row>
    <row r="11" spans="1:3" x14ac:dyDescent="0.35">
      <c r="A11" s="5" t="s">
        <v>40</v>
      </c>
      <c r="B11" s="4"/>
      <c r="C11" s="13">
        <f>C9-C10</f>
        <v>362744908.3949194</v>
      </c>
    </row>
    <row r="12" spans="1:3" x14ac:dyDescent="0.35">
      <c r="A12" s="12"/>
      <c r="B12" s="12"/>
      <c r="C12" s="11"/>
    </row>
    <row r="13" spans="1:3" x14ac:dyDescent="0.35">
      <c r="A13" s="5" t="s">
        <v>39</v>
      </c>
      <c r="B13" s="4"/>
      <c r="C13" s="3">
        <v>358428645.54849708</v>
      </c>
    </row>
    <row r="14" spans="1:3" x14ac:dyDescent="0.35">
      <c r="A14" s="5" t="s">
        <v>38</v>
      </c>
      <c r="B14" s="4"/>
      <c r="C14" s="3">
        <v>376774473.36185777</v>
      </c>
    </row>
    <row r="15" spans="1:3" x14ac:dyDescent="0.35">
      <c r="A15" s="9"/>
      <c r="B15" s="7"/>
      <c r="C15" s="6"/>
    </row>
    <row r="16" spans="1:3" ht="15.5" x14ac:dyDescent="0.35">
      <c r="A16" s="8" t="s">
        <v>37</v>
      </c>
      <c r="B16" s="7"/>
      <c r="C16" s="6"/>
    </row>
    <row r="17" spans="1:3" x14ac:dyDescent="0.35">
      <c r="A17" s="5" t="s">
        <v>36</v>
      </c>
      <c r="B17" s="4"/>
      <c r="C17" s="10">
        <f>'OF2'!E52+'OF2'!E53+'OF2'!E56+'OF2'!E57</f>
        <v>4119363583.8423643</v>
      </c>
    </row>
    <row r="18" spans="1:3" x14ac:dyDescent="0.35">
      <c r="A18" s="5" t="s">
        <v>35</v>
      </c>
      <c r="B18" s="4"/>
      <c r="C18" s="10">
        <f>'OF2'!E54+'OF2'!E58</f>
        <v>62068839.528798304</v>
      </c>
    </row>
    <row r="19" spans="1:3" x14ac:dyDescent="0.35">
      <c r="A19" s="5" t="s">
        <v>34</v>
      </c>
      <c r="B19" s="4"/>
      <c r="C19" s="10">
        <f>'OF2'!E78-'OF2'!E59</f>
        <v>230984596.34261513</v>
      </c>
    </row>
    <row r="20" spans="1:3" x14ac:dyDescent="0.35">
      <c r="A20" s="9"/>
      <c r="B20" s="7"/>
      <c r="C20" s="6"/>
    </row>
    <row r="21" spans="1:3" ht="15.5" x14ac:dyDescent="0.35">
      <c r="A21" s="8" t="s">
        <v>33</v>
      </c>
      <c r="B21" s="7"/>
      <c r="C21" s="6"/>
    </row>
    <row r="22" spans="1:3" x14ac:dyDescent="0.35">
      <c r="A22" s="5" t="s">
        <v>32</v>
      </c>
      <c r="B22" s="4"/>
      <c r="C22" s="3">
        <v>56775707.041084811</v>
      </c>
    </row>
    <row r="23" spans="1:3" x14ac:dyDescent="0.35">
      <c r="A23" s="5" t="s">
        <v>31</v>
      </c>
      <c r="B23" s="4"/>
      <c r="C23" s="3">
        <v>199634875.57942995</v>
      </c>
    </row>
  </sheetData>
  <conditionalFormatting sqref="B4">
    <cfRule type="iconSet" priority="1">
      <iconSet iconSet="3Arrows">
        <cfvo type="percent" val="0"/>
        <cfvo type="num" val="1"/>
        <cfvo type="num" val="1" gte="0"/>
      </iconSet>
    </cfRule>
  </conditionalFormatting>
  <conditionalFormatting sqref="B5">
    <cfRule type="iconSet" priority="11">
      <iconSet iconSet="3Arrows">
        <cfvo type="percent" val="0"/>
        <cfvo type="num" val="1"/>
        <cfvo type="num" val="1" gte="0"/>
      </iconSet>
    </cfRule>
  </conditionalFormatting>
  <conditionalFormatting sqref="B6">
    <cfRule type="iconSet" priority="10">
      <iconSet iconSet="3Arrows">
        <cfvo type="percent" val="0"/>
        <cfvo type="num" val="1"/>
        <cfvo type="num" val="1" gte="0"/>
      </iconSet>
    </cfRule>
  </conditionalFormatting>
  <conditionalFormatting sqref="B9:B10">
    <cfRule type="iconSet" priority="12">
      <iconSet iconSet="3Arrows">
        <cfvo type="percent" val="0"/>
        <cfvo type="num" val="1"/>
        <cfvo type="num" val="1" gte="0"/>
      </iconSet>
    </cfRule>
  </conditionalFormatting>
  <conditionalFormatting sqref="B11">
    <cfRule type="iconSet" priority="9">
      <iconSet iconSet="3Arrows">
        <cfvo type="percent" val="0"/>
        <cfvo type="num" val="1"/>
        <cfvo type="num" val="1" gte="0"/>
      </iconSet>
    </cfRule>
  </conditionalFormatting>
  <conditionalFormatting sqref="B13">
    <cfRule type="iconSet" priority="8">
      <iconSet iconSet="3Arrows">
        <cfvo type="percent" val="0"/>
        <cfvo type="num" val="1"/>
        <cfvo type="num" val="1" gte="0"/>
      </iconSet>
    </cfRule>
  </conditionalFormatting>
  <conditionalFormatting sqref="B14">
    <cfRule type="iconSet" priority="7">
      <iconSet iconSet="3Arrows">
        <cfvo type="percent" val="0"/>
        <cfvo type="num" val="1"/>
        <cfvo type="num" val="1" gte="0"/>
      </iconSet>
    </cfRule>
  </conditionalFormatting>
  <conditionalFormatting sqref="B17">
    <cfRule type="iconSet" priority="6">
      <iconSet iconSet="3Arrows">
        <cfvo type="percent" val="0"/>
        <cfvo type="num" val="1"/>
        <cfvo type="num" val="1" gte="0"/>
      </iconSet>
    </cfRule>
  </conditionalFormatting>
  <conditionalFormatting sqref="B18">
    <cfRule type="iconSet" priority="5">
      <iconSet iconSet="3Arrows">
        <cfvo type="percent" val="0"/>
        <cfvo type="num" val="1"/>
        <cfvo type="num" val="1" gte="0"/>
      </iconSet>
    </cfRule>
  </conditionalFormatting>
  <conditionalFormatting sqref="B19">
    <cfRule type="iconSet" priority="4">
      <iconSet iconSet="3Arrows">
        <cfvo type="percent" val="0"/>
        <cfvo type="num" val="1"/>
        <cfvo type="num" val="1" gte="0"/>
      </iconSet>
    </cfRule>
  </conditionalFormatting>
  <conditionalFormatting sqref="B22">
    <cfRule type="iconSet" priority="3">
      <iconSet iconSet="3Arrows">
        <cfvo type="percent" val="0"/>
        <cfvo type="num" val="1"/>
        <cfvo type="num" val="1" gte="0"/>
      </iconSet>
    </cfRule>
  </conditionalFormatting>
  <conditionalFormatting sqref="B23">
    <cfRule type="iconSet" priority="2">
      <iconSet iconSet="3Arrows">
        <cfvo type="percent" val="0"/>
        <cfvo type="num" val="1"/>
        <cfvo type="num" val="1" gte="0"/>
      </iconSet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20"/>
  <sheetViews>
    <sheetView workbookViewId="0"/>
  </sheetViews>
  <sheetFormatPr defaultRowHeight="14.5" x14ac:dyDescent="0.35"/>
  <cols>
    <col min="1" max="1" width="101.453125" bestFit="1" customWidth="1"/>
    <col min="3" max="3" width="18.54296875" bestFit="1" customWidth="1"/>
    <col min="5" max="5" width="15.453125" bestFit="1" customWidth="1"/>
    <col min="6" max="6" width="17.1796875" bestFit="1" customWidth="1"/>
  </cols>
  <sheetData>
    <row r="1" spans="1:7" ht="20.5" thickBot="1" x14ac:dyDescent="0.4">
      <c r="A1" s="2" t="s">
        <v>127</v>
      </c>
      <c r="B1" s="21"/>
      <c r="C1" s="21"/>
      <c r="D1" s="21"/>
      <c r="E1" s="21"/>
      <c r="F1" s="20"/>
      <c r="G1" s="21"/>
    </row>
    <row r="2" spans="1:7" ht="18" x14ac:dyDescent="0.35">
      <c r="A2" s="75"/>
      <c r="B2" s="17"/>
      <c r="C2" s="17"/>
      <c r="D2" s="17"/>
      <c r="E2" s="74"/>
      <c r="F2" s="73"/>
      <c r="G2" s="17"/>
    </row>
    <row r="3" spans="1:7" ht="20" x14ac:dyDescent="0.35">
      <c r="A3" s="1" t="s">
        <v>126</v>
      </c>
      <c r="B3" s="17"/>
      <c r="C3" s="17"/>
      <c r="D3" s="17"/>
      <c r="E3" s="17"/>
      <c r="F3" s="17"/>
      <c r="G3" s="17"/>
    </row>
    <row r="4" spans="1:7" ht="15" thickBot="1" x14ac:dyDescent="0.4">
      <c r="A4" s="17"/>
      <c r="B4" s="17"/>
      <c r="C4" s="17"/>
      <c r="D4" s="17"/>
      <c r="E4" s="165">
        <v>45838</v>
      </c>
      <c r="F4" s="165"/>
      <c r="G4" s="17"/>
    </row>
    <row r="5" spans="1:7" ht="15" customHeight="1" x14ac:dyDescent="0.35">
      <c r="A5" s="168" t="s">
        <v>125</v>
      </c>
      <c r="B5" s="17"/>
      <c r="C5" s="168" t="s">
        <v>73</v>
      </c>
      <c r="D5" s="17"/>
      <c r="E5" s="170" t="s">
        <v>43</v>
      </c>
      <c r="F5" s="171"/>
      <c r="G5" s="17"/>
    </row>
    <row r="6" spans="1:7" ht="15" thickBot="1" x14ac:dyDescent="0.4">
      <c r="A6" s="169"/>
      <c r="B6" s="17"/>
      <c r="C6" s="169"/>
      <c r="D6" s="17"/>
      <c r="E6" s="48" t="s">
        <v>72</v>
      </c>
      <c r="F6" s="47" t="s">
        <v>71</v>
      </c>
      <c r="G6" s="17"/>
    </row>
    <row r="7" spans="1:7" x14ac:dyDescent="0.35">
      <c r="A7" s="72"/>
      <c r="B7" s="17"/>
      <c r="C7" s="71"/>
      <c r="D7" s="17"/>
      <c r="E7" s="67"/>
      <c r="F7" s="67"/>
      <c r="G7" s="17"/>
    </row>
    <row r="8" spans="1:7" x14ac:dyDescent="0.35">
      <c r="A8" s="60" t="s">
        <v>124</v>
      </c>
      <c r="B8" s="30"/>
      <c r="C8" s="59"/>
      <c r="D8" s="30"/>
      <c r="E8" s="63"/>
      <c r="F8" s="41">
        <v>905171.30273</v>
      </c>
      <c r="G8" s="17"/>
    </row>
    <row r="9" spans="1:7" x14ac:dyDescent="0.35">
      <c r="A9" s="60" t="s">
        <v>123</v>
      </c>
      <c r="B9" s="30"/>
      <c r="C9" s="59"/>
      <c r="D9" s="30"/>
      <c r="E9" s="41">
        <v>347583.31253</v>
      </c>
      <c r="F9" s="41">
        <v>12914352.513436101</v>
      </c>
      <c r="G9" s="17"/>
    </row>
    <row r="10" spans="1:7" x14ac:dyDescent="0.35">
      <c r="A10" s="60" t="s">
        <v>122</v>
      </c>
      <c r="B10" s="30"/>
      <c r="C10" s="59"/>
      <c r="D10" s="30"/>
      <c r="E10" s="41">
        <v>2562038.5673240735</v>
      </c>
      <c r="F10" s="41">
        <v>2562831.7178200004</v>
      </c>
      <c r="G10" s="17"/>
    </row>
    <row r="11" spans="1:7" x14ac:dyDescent="0.35">
      <c r="A11" s="60" t="s">
        <v>121</v>
      </c>
      <c r="B11" s="30"/>
      <c r="C11" s="59"/>
      <c r="D11" s="30"/>
      <c r="E11" s="70">
        <v>5533112.33523665</v>
      </c>
      <c r="F11" s="41">
        <v>5625847.33523665</v>
      </c>
      <c r="G11" s="17"/>
    </row>
    <row r="12" spans="1:7" x14ac:dyDescent="0.35">
      <c r="A12" s="60" t="s">
        <v>120</v>
      </c>
      <c r="B12" s="30"/>
      <c r="C12" s="59"/>
      <c r="D12" s="30"/>
      <c r="E12" s="69"/>
      <c r="F12" s="41"/>
      <c r="G12" s="17"/>
    </row>
    <row r="13" spans="1:7" x14ac:dyDescent="0.35">
      <c r="A13" s="60" t="s">
        <v>88</v>
      </c>
      <c r="B13" s="30"/>
      <c r="C13" s="59"/>
      <c r="D13" s="30"/>
      <c r="E13" s="41">
        <v>1072526.12267</v>
      </c>
      <c r="F13" s="41">
        <v>0</v>
      </c>
      <c r="G13" s="17"/>
    </row>
    <row r="14" spans="1:7" x14ac:dyDescent="0.35">
      <c r="A14" s="60" t="s">
        <v>119</v>
      </c>
      <c r="B14" s="30"/>
      <c r="C14" s="59"/>
      <c r="D14" s="30"/>
      <c r="E14" s="62">
        <f>SUM(E15:E17)</f>
        <v>2618879.0956363226</v>
      </c>
      <c r="F14" s="62">
        <f>SUM(F15:F17)</f>
        <v>0</v>
      </c>
      <c r="G14" s="17"/>
    </row>
    <row r="15" spans="1:7" x14ac:dyDescent="0.35">
      <c r="A15" s="65" t="s">
        <v>118</v>
      </c>
      <c r="B15" s="30"/>
      <c r="C15" s="59" t="s">
        <v>95</v>
      </c>
      <c r="D15" s="30"/>
      <c r="E15" s="41">
        <v>0</v>
      </c>
      <c r="F15" s="41">
        <v>0</v>
      </c>
      <c r="G15" s="17"/>
    </row>
    <row r="16" spans="1:7" x14ac:dyDescent="0.35">
      <c r="A16" s="65" t="s">
        <v>117</v>
      </c>
      <c r="B16" s="30"/>
      <c r="C16" s="59" t="s">
        <v>90</v>
      </c>
      <c r="D16" s="30"/>
      <c r="E16" s="3">
        <f>'TP1'!N14</f>
        <v>2544821.9671763228</v>
      </c>
      <c r="F16" s="41">
        <v>0</v>
      </c>
      <c r="G16" s="17"/>
    </row>
    <row r="17" spans="1:7" x14ac:dyDescent="0.35">
      <c r="A17" s="65" t="s">
        <v>116</v>
      </c>
      <c r="B17" s="30"/>
      <c r="C17" s="59"/>
      <c r="D17" s="30"/>
      <c r="E17" s="41">
        <v>74057.128460000007</v>
      </c>
      <c r="F17" s="41">
        <v>0</v>
      </c>
      <c r="G17" s="17"/>
    </row>
    <row r="18" spans="1:7" x14ac:dyDescent="0.35">
      <c r="A18" s="60" t="s">
        <v>115</v>
      </c>
      <c r="B18" s="30"/>
      <c r="C18" s="59" t="s">
        <v>114</v>
      </c>
      <c r="D18" s="30"/>
      <c r="E18" s="41">
        <v>127982589.51576005</v>
      </c>
      <c r="F18" s="41">
        <v>157040765.18362501</v>
      </c>
      <c r="G18" s="17"/>
    </row>
    <row r="19" spans="1:7" x14ac:dyDescent="0.35">
      <c r="A19" s="60" t="s">
        <v>113</v>
      </c>
      <c r="B19" s="30"/>
      <c r="C19" s="59" t="s">
        <v>112</v>
      </c>
      <c r="D19" s="30"/>
      <c r="E19" s="41">
        <v>21971055.200829379</v>
      </c>
      <c r="F19" s="41">
        <v>21465642.745969277</v>
      </c>
      <c r="G19" s="17"/>
    </row>
    <row r="20" spans="1:7" x14ac:dyDescent="0.35">
      <c r="A20" s="60" t="s">
        <v>12</v>
      </c>
      <c r="B20" s="30"/>
      <c r="C20" s="59" t="s">
        <v>111</v>
      </c>
      <c r="D20" s="30"/>
      <c r="E20" s="62">
        <f>SUM(E21:E29)</f>
        <v>4544802369.7248888</v>
      </c>
      <c r="F20" s="62">
        <f>SUM(F21:F29)</f>
        <v>4487958529.4188757</v>
      </c>
      <c r="G20" s="17"/>
    </row>
    <row r="21" spans="1:7" x14ac:dyDescent="0.35">
      <c r="A21" s="65" t="s">
        <v>26</v>
      </c>
      <c r="B21" s="30"/>
      <c r="C21" s="59" t="s">
        <v>111</v>
      </c>
      <c r="D21" s="30"/>
      <c r="E21" s="3">
        <f>'A1'!E14</f>
        <v>443748635.14761525</v>
      </c>
      <c r="F21" s="41">
        <v>445425373.4953351</v>
      </c>
      <c r="G21" s="17"/>
    </row>
    <row r="22" spans="1:7" x14ac:dyDescent="0.35">
      <c r="A22" s="65" t="s">
        <v>24</v>
      </c>
      <c r="B22" s="30"/>
      <c r="C22" s="59" t="s">
        <v>111</v>
      </c>
      <c r="D22" s="30"/>
      <c r="E22" s="3">
        <f>'A1'!E24</f>
        <v>302525433.29923135</v>
      </c>
      <c r="F22" s="41">
        <v>309327267.72330117</v>
      </c>
      <c r="G22" s="17"/>
    </row>
    <row r="23" spans="1:7" x14ac:dyDescent="0.35">
      <c r="A23" s="65" t="s">
        <v>22</v>
      </c>
      <c r="B23" s="30"/>
      <c r="C23" s="59" t="s">
        <v>111</v>
      </c>
      <c r="D23" s="30"/>
      <c r="E23" s="3">
        <f>'A1'!E35</f>
        <v>639307866.96903265</v>
      </c>
      <c r="F23" s="41">
        <v>641205447.54533219</v>
      </c>
      <c r="G23" s="17"/>
    </row>
    <row r="24" spans="1:7" x14ac:dyDescent="0.35">
      <c r="A24" s="65" t="s">
        <v>20</v>
      </c>
      <c r="B24" s="30"/>
      <c r="C24" s="59" t="s">
        <v>111</v>
      </c>
      <c r="D24" s="30"/>
      <c r="E24" s="3">
        <f>'A1'!E42</f>
        <v>2697677131.715673</v>
      </c>
      <c r="F24" s="41">
        <v>2678804507.5233469</v>
      </c>
      <c r="G24" s="17"/>
    </row>
    <row r="25" spans="1:7" x14ac:dyDescent="0.35">
      <c r="A25" s="65" t="s">
        <v>18</v>
      </c>
      <c r="B25" s="30"/>
      <c r="C25" s="59" t="s">
        <v>111</v>
      </c>
      <c r="D25" s="30"/>
      <c r="E25" s="3">
        <f>'A1'!E53</f>
        <v>80347361.305075854</v>
      </c>
      <c r="F25" s="41">
        <v>80490750.911155865</v>
      </c>
      <c r="G25" s="17"/>
    </row>
    <row r="26" spans="1:7" x14ac:dyDescent="0.35">
      <c r="A26" s="65" t="s">
        <v>17</v>
      </c>
      <c r="B26" s="30"/>
      <c r="C26" s="59" t="s">
        <v>111</v>
      </c>
      <c r="D26" s="30"/>
      <c r="E26" s="3">
        <f>'A1'!E64</f>
        <v>13010370.176920997</v>
      </c>
      <c r="F26" s="41">
        <v>13010370.176750997</v>
      </c>
      <c r="G26" s="17"/>
    </row>
    <row r="27" spans="1:7" x14ac:dyDescent="0.35">
      <c r="A27" s="65" t="s">
        <v>16</v>
      </c>
      <c r="B27" s="30"/>
      <c r="C27" s="59" t="s">
        <v>111</v>
      </c>
      <c r="D27" s="30"/>
      <c r="E27" s="3">
        <f>'A1'!E75</f>
        <v>195286574.60929739</v>
      </c>
      <c r="F27" s="41">
        <v>190644562.19413638</v>
      </c>
      <c r="G27" s="17"/>
    </row>
    <row r="28" spans="1:7" x14ac:dyDescent="0.35">
      <c r="A28" s="65" t="s">
        <v>15</v>
      </c>
      <c r="B28" s="30"/>
      <c r="C28" s="59" t="s">
        <v>111</v>
      </c>
      <c r="D28" s="30"/>
      <c r="E28" s="3">
        <f>'A1'!E83</f>
        <v>132936975.7443631</v>
      </c>
      <c r="F28" s="41">
        <v>89088229.09025681</v>
      </c>
      <c r="G28" s="17"/>
    </row>
    <row r="29" spans="1:7" x14ac:dyDescent="0.35">
      <c r="A29" s="65" t="s">
        <v>13</v>
      </c>
      <c r="B29" s="30"/>
      <c r="C29" s="59" t="s">
        <v>111</v>
      </c>
      <c r="D29" s="30"/>
      <c r="E29" s="3">
        <f>'A1'!E90</f>
        <v>39962020.757679999</v>
      </c>
      <c r="F29" s="41">
        <v>39962020.759259999</v>
      </c>
      <c r="G29" s="17"/>
    </row>
    <row r="30" spans="1:7" x14ac:dyDescent="0.35">
      <c r="A30" s="60" t="s">
        <v>110</v>
      </c>
      <c r="B30" s="30"/>
      <c r="C30" s="59"/>
      <c r="D30" s="30"/>
      <c r="E30" s="62">
        <f>SUM(E31:E36)</f>
        <v>9121879.9450047724</v>
      </c>
      <c r="F30" s="62">
        <f>SUM(F31:F36)</f>
        <v>9121879.9450047724</v>
      </c>
      <c r="G30" s="17"/>
    </row>
    <row r="31" spans="1:7" x14ac:dyDescent="0.35">
      <c r="A31" s="65" t="s">
        <v>109</v>
      </c>
      <c r="B31" s="30"/>
      <c r="C31" s="59" t="s">
        <v>103</v>
      </c>
      <c r="D31" s="30"/>
      <c r="E31" s="41">
        <v>822589.33585092798</v>
      </c>
      <c r="F31" s="41">
        <v>822589.33585092798</v>
      </c>
      <c r="G31" s="17"/>
    </row>
    <row r="32" spans="1:7" x14ac:dyDescent="0.35">
      <c r="A32" s="65" t="s">
        <v>108</v>
      </c>
      <c r="B32" s="30"/>
      <c r="C32" s="59" t="s">
        <v>103</v>
      </c>
      <c r="D32" s="30"/>
      <c r="E32" s="41">
        <v>-57391.990504238725</v>
      </c>
      <c r="F32" s="41">
        <v>-57391.990504238725</v>
      </c>
      <c r="G32" s="17"/>
    </row>
    <row r="33" spans="1:7" x14ac:dyDescent="0.35">
      <c r="A33" s="65" t="s">
        <v>107</v>
      </c>
      <c r="B33" s="30"/>
      <c r="C33" s="59" t="s">
        <v>103</v>
      </c>
      <c r="D33" s="30"/>
      <c r="E33" s="41">
        <v>14823.882655291201</v>
      </c>
      <c r="F33" s="41">
        <v>14823.882655291201</v>
      </c>
      <c r="G33" s="17"/>
    </row>
    <row r="34" spans="1:7" x14ac:dyDescent="0.35">
      <c r="A34" s="65" t="s">
        <v>106</v>
      </c>
      <c r="B34" s="30"/>
      <c r="C34" s="59" t="s">
        <v>103</v>
      </c>
      <c r="D34" s="30"/>
      <c r="E34" s="41">
        <v>7088101.6922637932</v>
      </c>
      <c r="F34" s="41">
        <v>7088101.6922637932</v>
      </c>
      <c r="G34" s="17"/>
    </row>
    <row r="35" spans="1:7" x14ac:dyDescent="0.35">
      <c r="A35" s="65" t="s">
        <v>105</v>
      </c>
      <c r="B35" s="30"/>
      <c r="C35" s="59" t="s">
        <v>103</v>
      </c>
      <c r="D35" s="30"/>
      <c r="E35" s="41">
        <v>1250743.0753590001</v>
      </c>
      <c r="F35" s="41">
        <v>1250743.0753590001</v>
      </c>
      <c r="G35" s="17"/>
    </row>
    <row r="36" spans="1:7" x14ac:dyDescent="0.35">
      <c r="A36" s="65" t="s">
        <v>104</v>
      </c>
      <c r="B36" s="30"/>
      <c r="C36" s="59" t="s">
        <v>103</v>
      </c>
      <c r="D36" s="30"/>
      <c r="E36" s="41">
        <v>3013.9493799999873</v>
      </c>
      <c r="F36" s="41">
        <v>3013.9493799999873</v>
      </c>
      <c r="G36" s="17"/>
    </row>
    <row r="37" spans="1:7" x14ac:dyDescent="0.35">
      <c r="A37" s="60" t="s">
        <v>102</v>
      </c>
      <c r="B37" s="30"/>
      <c r="C37" s="59"/>
      <c r="D37" s="30"/>
      <c r="E37" s="62">
        <f>SUM(E38:E40)</f>
        <v>3704746.3270258387</v>
      </c>
      <c r="F37" s="62">
        <f>SUM(F38:F40)</f>
        <v>5802473.4253078625</v>
      </c>
      <c r="G37" s="17"/>
    </row>
    <row r="38" spans="1:7" x14ac:dyDescent="0.35">
      <c r="A38" s="61" t="s">
        <v>79</v>
      </c>
      <c r="B38" s="30"/>
      <c r="C38" s="59"/>
      <c r="D38" s="30"/>
      <c r="E38" s="41">
        <v>483220.58953447884</v>
      </c>
      <c r="F38" s="41">
        <v>479831.4755265229</v>
      </c>
      <c r="G38" s="17"/>
    </row>
    <row r="39" spans="1:7" x14ac:dyDescent="0.35">
      <c r="A39" s="61" t="s">
        <v>78</v>
      </c>
      <c r="B39" s="30"/>
      <c r="C39" s="59"/>
      <c r="D39" s="30"/>
      <c r="E39" s="41">
        <v>2588724.7374913599</v>
      </c>
      <c r="F39" s="41">
        <v>4689840.9497813396</v>
      </c>
      <c r="G39" s="17"/>
    </row>
    <row r="40" spans="1:7" x14ac:dyDescent="0.35">
      <c r="A40" s="61" t="s">
        <v>77</v>
      </c>
      <c r="B40" s="30"/>
      <c r="C40" s="59"/>
      <c r="D40" s="30"/>
      <c r="E40" s="41">
        <v>632801</v>
      </c>
      <c r="F40" s="41">
        <v>632801</v>
      </c>
      <c r="G40" s="17"/>
    </row>
    <row r="41" spans="1:7" x14ac:dyDescent="0.35">
      <c r="A41" s="60" t="s">
        <v>101</v>
      </c>
      <c r="B41" s="30"/>
      <c r="C41" s="59" t="s">
        <v>100</v>
      </c>
      <c r="D41" s="30"/>
      <c r="E41" s="41">
        <v>50355062.677910335</v>
      </c>
      <c r="F41" s="41">
        <v>47667627.574548446</v>
      </c>
      <c r="G41" s="17"/>
    </row>
    <row r="42" spans="1:7" x14ac:dyDescent="0.35">
      <c r="A42" s="60" t="s">
        <v>99</v>
      </c>
      <c r="B42" s="30"/>
      <c r="C42" s="59"/>
      <c r="D42" s="30"/>
      <c r="E42" s="41">
        <v>7160572.8913819492</v>
      </c>
      <c r="F42" s="41">
        <v>8016338.2757942984</v>
      </c>
      <c r="G42" s="17"/>
    </row>
    <row r="43" spans="1:7" x14ac:dyDescent="0.35">
      <c r="A43" s="28"/>
      <c r="B43" s="30"/>
      <c r="C43" s="68"/>
      <c r="D43" s="30"/>
      <c r="E43" s="57"/>
      <c r="F43" s="66"/>
      <c r="G43" s="17"/>
    </row>
    <row r="44" spans="1:7" x14ac:dyDescent="0.35">
      <c r="A44" s="56" t="s">
        <v>30</v>
      </c>
      <c r="B44" s="17"/>
      <c r="C44" s="59"/>
      <c r="D44" s="17"/>
      <c r="E44" s="54">
        <f>SUM(E8:E14)+SUM(E18:E20)+E30+E37+SUM(E41:E42)</f>
        <v>4777232415.716197</v>
      </c>
      <c r="F44" s="54">
        <f>SUM(F8:F14)+SUM(F18:F20)+F30+F37+SUM(F41:F42)</f>
        <v>4759081459.4383478</v>
      </c>
      <c r="G44" s="17"/>
    </row>
    <row r="45" spans="1:7" x14ac:dyDescent="0.35">
      <c r="A45" s="9"/>
      <c r="B45" s="17"/>
      <c r="C45" s="17"/>
      <c r="D45" s="17"/>
      <c r="E45" s="49"/>
      <c r="F45" s="43"/>
      <c r="G45" s="17"/>
    </row>
    <row r="46" spans="1:7" ht="20" x14ac:dyDescent="0.35">
      <c r="A46" s="1" t="s">
        <v>98</v>
      </c>
      <c r="B46" s="17"/>
      <c r="C46" s="17"/>
      <c r="D46" s="17"/>
      <c r="E46" s="49"/>
      <c r="F46" s="49"/>
      <c r="G46" s="17"/>
    </row>
    <row r="47" spans="1:7" ht="15" thickBot="1" x14ac:dyDescent="0.4">
      <c r="A47" s="9"/>
      <c r="B47" s="17"/>
      <c r="C47" s="17"/>
      <c r="D47" s="17"/>
      <c r="E47" s="49"/>
      <c r="F47" s="49"/>
      <c r="G47" s="17"/>
    </row>
    <row r="48" spans="1:7" ht="15" customHeight="1" x14ac:dyDescent="0.35">
      <c r="A48" s="166" t="s">
        <v>97</v>
      </c>
      <c r="B48" s="17"/>
      <c r="C48" s="168" t="s">
        <v>73</v>
      </c>
      <c r="D48" s="17"/>
      <c r="E48" s="170" t="s">
        <v>43</v>
      </c>
      <c r="F48" s="171"/>
      <c r="G48" s="17"/>
    </row>
    <row r="49" spans="1:7" ht="15" thickBot="1" x14ac:dyDescent="0.4">
      <c r="A49" s="167"/>
      <c r="B49" s="17"/>
      <c r="C49" s="169"/>
      <c r="D49" s="17"/>
      <c r="E49" s="48" t="s">
        <v>72</v>
      </c>
      <c r="F49" s="47" t="s">
        <v>71</v>
      </c>
      <c r="G49" s="17"/>
    </row>
    <row r="50" spans="1:7" x14ac:dyDescent="0.35">
      <c r="A50" s="45"/>
      <c r="B50" s="17"/>
      <c r="C50" s="45"/>
      <c r="D50" s="17"/>
      <c r="E50" s="67"/>
      <c r="F50" s="43"/>
      <c r="G50" s="17"/>
    </row>
    <row r="51" spans="1:7" x14ac:dyDescent="0.35">
      <c r="A51" s="60" t="s">
        <v>96</v>
      </c>
      <c r="B51" s="30"/>
      <c r="C51" s="59"/>
      <c r="D51" s="30"/>
      <c r="E51" s="62">
        <f>SUM(E52:E54)</f>
        <v>0</v>
      </c>
      <c r="F51" s="62">
        <f>SUM(F52:F54)</f>
        <v>0</v>
      </c>
      <c r="G51" s="17"/>
    </row>
    <row r="52" spans="1:7" x14ac:dyDescent="0.35">
      <c r="A52" s="65" t="s">
        <v>93</v>
      </c>
      <c r="B52" s="30"/>
      <c r="C52" s="59" t="s">
        <v>95</v>
      </c>
      <c r="D52" s="30"/>
      <c r="E52" s="3">
        <v>0</v>
      </c>
      <c r="F52" s="41">
        <v>0</v>
      </c>
      <c r="G52" s="17"/>
    </row>
    <row r="53" spans="1:7" x14ac:dyDescent="0.35">
      <c r="A53" s="65" t="s">
        <v>92</v>
      </c>
      <c r="B53" s="30"/>
      <c r="C53" s="59" t="s">
        <v>95</v>
      </c>
      <c r="D53" s="30"/>
      <c r="E53" s="3">
        <v>0</v>
      </c>
      <c r="F53" s="66"/>
      <c r="G53" s="17"/>
    </row>
    <row r="54" spans="1:7" x14ac:dyDescent="0.35">
      <c r="A54" s="65" t="s">
        <v>91</v>
      </c>
      <c r="B54" s="30"/>
      <c r="C54" s="59" t="s">
        <v>95</v>
      </c>
      <c r="D54" s="30"/>
      <c r="E54" s="3">
        <v>0</v>
      </c>
      <c r="F54" s="66"/>
      <c r="G54" s="17"/>
    </row>
    <row r="55" spans="1:7" x14ac:dyDescent="0.35">
      <c r="A55" s="64" t="s">
        <v>94</v>
      </c>
      <c r="B55" s="30"/>
      <c r="C55" s="59"/>
      <c r="D55" s="30"/>
      <c r="E55" s="62">
        <f>SUM(E56:E58)</f>
        <v>4181432423.3711624</v>
      </c>
      <c r="F55" s="62">
        <f>SUM(F56:F58)</f>
        <v>0</v>
      </c>
      <c r="G55" s="17"/>
    </row>
    <row r="56" spans="1:7" x14ac:dyDescent="0.35">
      <c r="A56" s="65" t="s">
        <v>93</v>
      </c>
      <c r="B56" s="30"/>
      <c r="C56" s="59" t="s">
        <v>90</v>
      </c>
      <c r="D56" s="30"/>
      <c r="E56" s="3">
        <f>'TP1'!I14</f>
        <v>1830036543.3469598</v>
      </c>
      <c r="F56" s="41">
        <v>0</v>
      </c>
      <c r="G56" s="17"/>
    </row>
    <row r="57" spans="1:7" x14ac:dyDescent="0.35">
      <c r="A57" s="65" t="s">
        <v>92</v>
      </c>
      <c r="B57" s="30"/>
      <c r="C57" s="59" t="s">
        <v>90</v>
      </c>
      <c r="D57" s="30"/>
      <c r="E57" s="3">
        <f>'TP1'!B14</f>
        <v>2289327040.4954042</v>
      </c>
      <c r="F57" s="66"/>
      <c r="G57" s="17"/>
    </row>
    <row r="58" spans="1:7" x14ac:dyDescent="0.35">
      <c r="A58" s="65" t="s">
        <v>91</v>
      </c>
      <c r="B58" s="30"/>
      <c r="C58" s="59" t="s">
        <v>90</v>
      </c>
      <c r="D58" s="30"/>
      <c r="E58" s="3">
        <f>'TP1'!F14</f>
        <v>62068839.528798304</v>
      </c>
      <c r="F58" s="66"/>
      <c r="G58" s="17"/>
    </row>
    <row r="59" spans="1:7" x14ac:dyDescent="0.35">
      <c r="A59" s="60" t="s">
        <v>89</v>
      </c>
      <c r="B59" s="30"/>
      <c r="C59" s="59"/>
      <c r="D59" s="30"/>
      <c r="E59" s="62">
        <f>E55+E51</f>
        <v>4181432423.3711624</v>
      </c>
      <c r="F59" s="62">
        <f>F55+F51</f>
        <v>0</v>
      </c>
      <c r="G59" s="17"/>
    </row>
    <row r="60" spans="1:7" x14ac:dyDescent="0.35">
      <c r="A60" s="60" t="s">
        <v>88</v>
      </c>
      <c r="B60" s="30"/>
      <c r="C60" s="59"/>
      <c r="D60" s="30"/>
      <c r="E60" s="41">
        <v>5492.2178939368696</v>
      </c>
      <c r="F60" s="41">
        <v>0</v>
      </c>
      <c r="G60" s="17"/>
    </row>
    <row r="61" spans="1:7" x14ac:dyDescent="0.35">
      <c r="A61" s="60" t="s">
        <v>87</v>
      </c>
      <c r="B61" s="30"/>
      <c r="C61" s="59"/>
      <c r="D61" s="30"/>
      <c r="E61" s="41">
        <v>8838434.1977760606</v>
      </c>
      <c r="F61" s="41">
        <v>0</v>
      </c>
      <c r="G61" s="17"/>
    </row>
    <row r="62" spans="1:7" x14ac:dyDescent="0.35">
      <c r="A62" s="60" t="s">
        <v>86</v>
      </c>
      <c r="B62" s="30"/>
      <c r="C62" s="59"/>
      <c r="D62" s="30"/>
      <c r="E62" s="41">
        <v>4889371.9554496296</v>
      </c>
      <c r="F62" s="41">
        <v>4889371.9554496296</v>
      </c>
      <c r="G62" s="17"/>
    </row>
    <row r="63" spans="1:7" x14ac:dyDescent="0.35">
      <c r="A63" s="60" t="s">
        <v>51</v>
      </c>
      <c r="B63" s="30"/>
      <c r="C63" s="59"/>
      <c r="D63" s="30"/>
      <c r="E63" s="62">
        <f>SUM(E64:E66)</f>
        <v>27282664.820806019</v>
      </c>
      <c r="F63" s="62">
        <f>SUM(F64:F66)</f>
        <v>27282664.820799999</v>
      </c>
      <c r="G63" s="17"/>
    </row>
    <row r="64" spans="1:7" x14ac:dyDescent="0.35">
      <c r="A64" s="65" t="s">
        <v>50</v>
      </c>
      <c r="B64" s="30"/>
      <c r="C64" s="59"/>
      <c r="D64" s="30"/>
      <c r="E64" s="41">
        <v>27282664.820806019</v>
      </c>
      <c r="F64" s="41">
        <v>27282664.820799999</v>
      </c>
      <c r="G64" s="17"/>
    </row>
    <row r="65" spans="1:7" x14ac:dyDescent="0.35">
      <c r="A65" s="65" t="s">
        <v>49</v>
      </c>
      <c r="B65" s="30"/>
      <c r="C65" s="59"/>
      <c r="D65" s="30"/>
      <c r="E65" s="41">
        <v>0</v>
      </c>
      <c r="F65" s="41">
        <v>0</v>
      </c>
      <c r="G65" s="17"/>
    </row>
    <row r="66" spans="1:7" x14ac:dyDescent="0.35">
      <c r="A66" s="65" t="s">
        <v>48</v>
      </c>
      <c r="B66" s="30"/>
      <c r="C66" s="59"/>
      <c r="D66" s="30"/>
      <c r="E66" s="41">
        <v>0</v>
      </c>
      <c r="F66" s="41">
        <v>0</v>
      </c>
      <c r="G66" s="17"/>
    </row>
    <row r="67" spans="1:7" x14ac:dyDescent="0.35">
      <c r="A67" s="60" t="s">
        <v>85</v>
      </c>
      <c r="B67" s="30"/>
      <c r="C67" s="59"/>
      <c r="D67" s="30"/>
      <c r="E67" s="41">
        <v>0</v>
      </c>
      <c r="F67" s="41">
        <v>0</v>
      </c>
      <c r="G67" s="17"/>
    </row>
    <row r="68" spans="1:7" x14ac:dyDescent="0.35">
      <c r="A68" s="60" t="s">
        <v>84</v>
      </c>
      <c r="B68" s="30"/>
      <c r="C68" s="59"/>
      <c r="D68" s="30"/>
      <c r="E68" s="41">
        <v>2421968.0030400036</v>
      </c>
      <c r="F68" s="41">
        <v>2421927.373440004</v>
      </c>
      <c r="G68" s="17"/>
    </row>
    <row r="69" spans="1:7" x14ac:dyDescent="0.35">
      <c r="A69" s="60" t="s">
        <v>83</v>
      </c>
      <c r="B69" s="30"/>
      <c r="C69" s="59"/>
      <c r="D69" s="30"/>
      <c r="E69" s="41">
        <v>22307272.377266064</v>
      </c>
      <c r="F69" s="41">
        <v>23881019.054748733</v>
      </c>
      <c r="G69" s="17"/>
    </row>
    <row r="70" spans="1:7" x14ac:dyDescent="0.35">
      <c r="A70" s="64" t="s">
        <v>82</v>
      </c>
      <c r="B70" s="30"/>
      <c r="C70" s="59"/>
      <c r="D70" s="30"/>
      <c r="E70" s="41">
        <v>0</v>
      </c>
      <c r="F70" s="63"/>
      <c r="G70" s="17"/>
    </row>
    <row r="71" spans="1:7" x14ac:dyDescent="0.35">
      <c r="A71" s="60" t="s">
        <v>81</v>
      </c>
      <c r="B71" s="30"/>
      <c r="C71" s="59"/>
      <c r="D71" s="30"/>
      <c r="E71" s="41">
        <v>2941877.4487923156</v>
      </c>
      <c r="F71" s="41">
        <v>2951363.9677601075</v>
      </c>
      <c r="G71" s="17"/>
    </row>
    <row r="72" spans="1:7" x14ac:dyDescent="0.35">
      <c r="A72" s="60" t="s">
        <v>80</v>
      </c>
      <c r="B72" s="30"/>
      <c r="C72" s="59"/>
      <c r="D72" s="30"/>
      <c r="E72" s="62">
        <f>SUM(E73:E75)</f>
        <v>71585192.538028389</v>
      </c>
      <c r="F72" s="62">
        <f>SUM(F73:F75)</f>
        <v>33161609.998971235</v>
      </c>
      <c r="G72" s="17"/>
    </row>
    <row r="73" spans="1:7" x14ac:dyDescent="0.35">
      <c r="A73" s="61" t="s">
        <v>79</v>
      </c>
      <c r="B73" s="30"/>
      <c r="C73" s="59"/>
      <c r="D73" s="30"/>
      <c r="E73" s="41">
        <v>2547176.6179338489</v>
      </c>
      <c r="F73" s="41">
        <v>2042105.0574467659</v>
      </c>
      <c r="G73" s="17"/>
    </row>
    <row r="74" spans="1:7" x14ac:dyDescent="0.35">
      <c r="A74" s="61" t="s">
        <v>78</v>
      </c>
      <c r="B74" s="30"/>
      <c r="C74" s="59"/>
      <c r="D74" s="30"/>
      <c r="E74" s="41">
        <v>64039920.099474378</v>
      </c>
      <c r="F74" s="41">
        <v>26205605.846691012</v>
      </c>
      <c r="G74" s="17"/>
    </row>
    <row r="75" spans="1:7" x14ac:dyDescent="0.35">
      <c r="A75" s="61" t="s">
        <v>77</v>
      </c>
      <c r="B75" s="30"/>
      <c r="C75" s="59"/>
      <c r="D75" s="30"/>
      <c r="E75" s="41">
        <v>4998095.820620168</v>
      </c>
      <c r="F75" s="41">
        <v>4913899.094833456</v>
      </c>
      <c r="G75" s="17"/>
    </row>
    <row r="76" spans="1:7" x14ac:dyDescent="0.35">
      <c r="A76" s="60" t="s">
        <v>34</v>
      </c>
      <c r="B76" s="30"/>
      <c r="C76" s="59"/>
      <c r="D76" s="30"/>
      <c r="E76" s="41">
        <v>90712322.783562616</v>
      </c>
      <c r="F76" s="41">
        <v>124238378.09634097</v>
      </c>
      <c r="G76" s="17"/>
    </row>
    <row r="77" spans="1:7" x14ac:dyDescent="0.35">
      <c r="A77" s="28"/>
      <c r="B77" s="30"/>
      <c r="C77" s="58"/>
      <c r="D77" s="30"/>
      <c r="E77" s="57"/>
      <c r="F77" s="57"/>
      <c r="G77" s="17"/>
    </row>
    <row r="78" spans="1:7" x14ac:dyDescent="0.35">
      <c r="A78" s="56" t="s">
        <v>29</v>
      </c>
      <c r="B78" s="17"/>
      <c r="C78" s="55"/>
      <c r="D78" s="17"/>
      <c r="E78" s="54">
        <f>E59+SUM(E60:E61)+E62+E63+SUM(E67:E72)+E76</f>
        <v>4412417019.7137775</v>
      </c>
      <c r="F78" s="54">
        <f>F59+SUM(F60:F61)+F62+F63+SUM(F67:F72)+F76</f>
        <v>218826335.26751068</v>
      </c>
      <c r="G78" s="17"/>
    </row>
    <row r="79" spans="1:7" ht="15" thickBot="1" x14ac:dyDescent="0.4">
      <c r="A79" s="53"/>
      <c r="B79" s="17"/>
      <c r="C79" s="17"/>
      <c r="D79" s="17"/>
      <c r="E79" s="52"/>
      <c r="F79" s="51"/>
      <c r="G79" s="17"/>
    </row>
    <row r="80" spans="1:7" ht="16" thickBot="1" x14ac:dyDescent="0.4">
      <c r="A80" s="26" t="s">
        <v>76</v>
      </c>
      <c r="B80" s="24"/>
      <c r="C80" s="25"/>
      <c r="D80" s="24"/>
      <c r="E80" s="50">
        <f>E44-E78</f>
        <v>364815396.00241947</v>
      </c>
      <c r="F80" s="22">
        <f>F44-F78</f>
        <v>4540255124.1708374</v>
      </c>
      <c r="G80" s="17"/>
    </row>
    <row r="81" spans="1:7" x14ac:dyDescent="0.35">
      <c r="A81" s="9"/>
      <c r="B81" s="17"/>
      <c r="C81" s="17"/>
      <c r="D81" s="17"/>
      <c r="E81" s="49"/>
      <c r="F81" s="43"/>
      <c r="G81" s="17"/>
    </row>
    <row r="82" spans="1:7" ht="20" x14ac:dyDescent="0.35">
      <c r="A82" s="1" t="s">
        <v>75</v>
      </c>
      <c r="B82" s="17"/>
      <c r="C82" s="17"/>
      <c r="D82" s="17"/>
      <c r="E82" s="49"/>
      <c r="F82" s="49"/>
      <c r="G82" s="17"/>
    </row>
    <row r="83" spans="1:7" ht="15" thickBot="1" x14ac:dyDescent="0.4">
      <c r="A83" s="9"/>
      <c r="B83" s="17"/>
      <c r="C83" s="17"/>
      <c r="D83" s="17"/>
      <c r="E83" s="49"/>
      <c r="F83" s="49"/>
      <c r="G83" s="17"/>
    </row>
    <row r="84" spans="1:7" ht="15" customHeight="1" x14ac:dyDescent="0.35">
      <c r="A84" s="166" t="s">
        <v>74</v>
      </c>
      <c r="B84" s="17"/>
      <c r="C84" s="168" t="s">
        <v>73</v>
      </c>
      <c r="D84" s="17"/>
      <c r="E84" s="170" t="s">
        <v>43</v>
      </c>
      <c r="F84" s="171"/>
      <c r="G84" s="17"/>
    </row>
    <row r="85" spans="1:7" ht="15" thickBot="1" x14ac:dyDescent="0.4">
      <c r="A85" s="167"/>
      <c r="B85" s="17"/>
      <c r="C85" s="169"/>
      <c r="D85" s="17"/>
      <c r="E85" s="48" t="s">
        <v>72</v>
      </c>
      <c r="F85" s="47" t="s">
        <v>71</v>
      </c>
      <c r="G85" s="17"/>
    </row>
    <row r="86" spans="1:7" x14ac:dyDescent="0.35">
      <c r="A86" s="46"/>
      <c r="B86" s="17"/>
      <c r="C86" s="45"/>
      <c r="D86" s="17"/>
      <c r="E86" s="44"/>
      <c r="F86" s="43"/>
      <c r="G86" s="17"/>
    </row>
    <row r="87" spans="1:7" x14ac:dyDescent="0.35">
      <c r="A87" s="32" t="s">
        <v>70</v>
      </c>
      <c r="B87" s="30"/>
      <c r="C87" s="31"/>
      <c r="D87" s="30"/>
      <c r="E87" s="37">
        <f>SUM(E88:E89)</f>
        <v>1111861.7488800001</v>
      </c>
      <c r="F87" s="37">
        <f>SUM(F88:F89)</f>
        <v>1111861.7488800001</v>
      </c>
      <c r="G87" s="17"/>
    </row>
    <row r="88" spans="1:7" x14ac:dyDescent="0.35">
      <c r="A88" s="33" t="s">
        <v>68</v>
      </c>
      <c r="B88" s="30"/>
      <c r="C88" s="39"/>
      <c r="D88" s="30"/>
      <c r="E88" s="29">
        <v>1111861.7488800001</v>
      </c>
      <c r="F88" s="29">
        <v>1111861.7488800001</v>
      </c>
      <c r="G88" s="17"/>
    </row>
    <row r="89" spans="1:7" x14ac:dyDescent="0.35">
      <c r="A89" s="33" t="s">
        <v>67</v>
      </c>
      <c r="B89" s="30"/>
      <c r="C89" s="39"/>
      <c r="D89" s="30"/>
      <c r="E89" s="29">
        <v>0</v>
      </c>
      <c r="F89" s="29">
        <v>0</v>
      </c>
      <c r="G89" s="17"/>
    </row>
    <row r="90" spans="1:7" x14ac:dyDescent="0.35">
      <c r="A90" s="32" t="s">
        <v>69</v>
      </c>
      <c r="B90" s="30"/>
      <c r="C90" s="31"/>
      <c r="D90" s="30"/>
      <c r="E90" s="37">
        <f>SUM(E91:E93)</f>
        <v>0</v>
      </c>
      <c r="F90" s="37">
        <f>SUM(F91:F93)</f>
        <v>0</v>
      </c>
      <c r="G90" s="17"/>
    </row>
    <row r="91" spans="1:7" x14ac:dyDescent="0.35">
      <c r="A91" s="33" t="s">
        <v>68</v>
      </c>
      <c r="B91" s="30"/>
      <c r="C91" s="31"/>
      <c r="D91" s="30"/>
      <c r="E91" s="29">
        <v>0</v>
      </c>
      <c r="F91" s="29">
        <v>0</v>
      </c>
      <c r="G91" s="17"/>
    </row>
    <row r="92" spans="1:7" x14ac:dyDescent="0.35">
      <c r="A92" s="33" t="s">
        <v>67</v>
      </c>
      <c r="B92" s="30"/>
      <c r="C92" s="31"/>
      <c r="D92" s="30"/>
      <c r="E92" s="29">
        <v>0</v>
      </c>
      <c r="F92" s="29">
        <v>0</v>
      </c>
      <c r="G92" s="17"/>
    </row>
    <row r="93" spans="1:7" x14ac:dyDescent="0.35">
      <c r="A93" s="33" t="s">
        <v>66</v>
      </c>
      <c r="B93" s="30"/>
      <c r="C93" s="31"/>
      <c r="D93" s="30"/>
      <c r="E93" s="29">
        <v>0</v>
      </c>
      <c r="F93" s="29">
        <v>0</v>
      </c>
      <c r="G93" s="17"/>
    </row>
    <row r="94" spans="1:7" x14ac:dyDescent="0.35">
      <c r="A94" s="32" t="s">
        <v>65</v>
      </c>
      <c r="B94" s="30"/>
      <c r="C94" s="31"/>
      <c r="D94" s="30"/>
      <c r="E94" s="29">
        <v>16474832.170889996</v>
      </c>
      <c r="F94" s="29">
        <v>16834832.170889996</v>
      </c>
      <c r="G94" s="17"/>
    </row>
    <row r="95" spans="1:7" x14ac:dyDescent="0.35">
      <c r="A95" s="32" t="s">
        <v>64</v>
      </c>
      <c r="B95" s="30"/>
      <c r="C95" s="31"/>
      <c r="D95" s="30"/>
      <c r="E95" s="29">
        <v>171549.69675</v>
      </c>
      <c r="F95" s="29">
        <v>1969687.628048453</v>
      </c>
      <c r="G95" s="17"/>
    </row>
    <row r="96" spans="1:7" x14ac:dyDescent="0.35">
      <c r="A96" s="5" t="s">
        <v>63</v>
      </c>
      <c r="B96" s="30"/>
      <c r="C96" s="38"/>
      <c r="D96" s="30"/>
      <c r="E96" s="29">
        <v>210453858.97721589</v>
      </c>
      <c r="F96" s="29">
        <v>211929781.04756671</v>
      </c>
      <c r="G96" s="17"/>
    </row>
    <row r="97" spans="1:7" x14ac:dyDescent="0.35">
      <c r="A97" s="32" t="s">
        <v>62</v>
      </c>
      <c r="B97" s="30"/>
      <c r="C97" s="31"/>
      <c r="D97" s="30"/>
      <c r="E97" s="29">
        <v>30689012.591273382</v>
      </c>
      <c r="F97" s="29">
        <v>30689012.591277581</v>
      </c>
      <c r="G97" s="17"/>
    </row>
    <row r="98" spans="1:7" x14ac:dyDescent="0.35">
      <c r="A98" s="32" t="s">
        <v>61</v>
      </c>
      <c r="B98" s="30"/>
      <c r="C98" s="31"/>
      <c r="D98" s="30"/>
      <c r="E98" s="42">
        <f>E99+E100+E102+E103+E104</f>
        <v>-186456981.7238023</v>
      </c>
      <c r="F98" s="34"/>
      <c r="G98" s="17"/>
    </row>
    <row r="99" spans="1:7" x14ac:dyDescent="0.35">
      <c r="A99" s="33" t="s">
        <v>60</v>
      </c>
      <c r="B99" s="30"/>
      <c r="C99" s="39"/>
      <c r="D99" s="30"/>
      <c r="E99" s="41">
        <v>-55673434.117220871</v>
      </c>
      <c r="F99" s="34"/>
      <c r="G99" s="17"/>
    </row>
    <row r="100" spans="1:7" x14ac:dyDescent="0.35">
      <c r="A100" s="33" t="s">
        <v>59</v>
      </c>
      <c r="B100" s="30"/>
      <c r="C100" s="39"/>
      <c r="D100" s="30"/>
      <c r="E100" s="40">
        <v>200659741.0307942</v>
      </c>
      <c r="F100" s="34"/>
      <c r="G100" s="17"/>
    </row>
    <row r="101" spans="1:7" x14ac:dyDescent="0.35">
      <c r="A101" s="33" t="s">
        <v>58</v>
      </c>
      <c r="B101" s="30"/>
      <c r="C101" s="39"/>
      <c r="D101" s="30"/>
      <c r="E101" s="34"/>
      <c r="F101" s="29">
        <v>0</v>
      </c>
      <c r="G101" s="17"/>
    </row>
    <row r="102" spans="1:7" x14ac:dyDescent="0.35">
      <c r="A102" s="33" t="s">
        <v>57</v>
      </c>
      <c r="B102" s="30"/>
      <c r="C102" s="39"/>
      <c r="D102" s="30"/>
      <c r="E102" s="37">
        <f>-E105</f>
        <v>-279771973.50666559</v>
      </c>
      <c r="F102" s="34"/>
      <c r="G102" s="17"/>
    </row>
    <row r="103" spans="1:7" x14ac:dyDescent="0.35">
      <c r="A103" s="33" t="s">
        <v>56</v>
      </c>
      <c r="B103" s="30"/>
      <c r="C103" s="39"/>
      <c r="D103" s="30"/>
      <c r="E103" s="29">
        <v>-44267429.562944412</v>
      </c>
      <c r="F103" s="34"/>
      <c r="G103" s="17"/>
    </row>
    <row r="104" spans="1:7" x14ac:dyDescent="0.35">
      <c r="A104" s="33" t="s">
        <v>55</v>
      </c>
      <c r="B104" s="30"/>
      <c r="C104" s="39"/>
      <c r="D104" s="30"/>
      <c r="E104" s="29">
        <v>-7403885.5677656299</v>
      </c>
      <c r="F104" s="34"/>
      <c r="G104" s="17"/>
    </row>
    <row r="105" spans="1:7" x14ac:dyDescent="0.35">
      <c r="A105" s="32" t="s">
        <v>54</v>
      </c>
      <c r="B105" s="30"/>
      <c r="C105" s="31"/>
      <c r="D105" s="30"/>
      <c r="E105" s="29">
        <v>279771973.50666559</v>
      </c>
      <c r="F105" s="34"/>
      <c r="G105" s="17"/>
    </row>
    <row r="106" spans="1:7" x14ac:dyDescent="0.35">
      <c r="A106" s="32" t="s">
        <v>53</v>
      </c>
      <c r="B106" s="30"/>
      <c r="C106" s="31"/>
      <c r="D106" s="30"/>
      <c r="E106" s="37">
        <f>E107+E111+E115</f>
        <v>26847681.13696602</v>
      </c>
      <c r="F106" s="37">
        <f>F107+F111+F115</f>
        <v>10000</v>
      </c>
      <c r="G106" s="17"/>
    </row>
    <row r="107" spans="1:7" x14ac:dyDescent="0.35">
      <c r="A107" s="33" t="s">
        <v>52</v>
      </c>
      <c r="B107" s="30"/>
      <c r="C107" s="31"/>
      <c r="D107" s="30"/>
      <c r="E107" s="37">
        <f>SUM(E108:E110)</f>
        <v>594981.32999999996</v>
      </c>
      <c r="F107" s="37">
        <f>SUM(F108:F110)</f>
        <v>10000</v>
      </c>
      <c r="G107" s="17"/>
    </row>
    <row r="108" spans="1:7" x14ac:dyDescent="0.35">
      <c r="A108" s="36" t="s">
        <v>50</v>
      </c>
      <c r="B108" s="30"/>
      <c r="C108" s="39"/>
      <c r="D108" s="30"/>
      <c r="E108" s="29">
        <v>570000</v>
      </c>
      <c r="F108" s="29">
        <v>0</v>
      </c>
      <c r="G108" s="17"/>
    </row>
    <row r="109" spans="1:7" x14ac:dyDescent="0.35">
      <c r="A109" s="36" t="s">
        <v>49</v>
      </c>
      <c r="B109" s="30"/>
      <c r="C109" s="39"/>
      <c r="D109" s="30"/>
      <c r="E109" s="29">
        <v>14981.33</v>
      </c>
      <c r="F109" s="29">
        <v>0</v>
      </c>
      <c r="G109" s="17"/>
    </row>
    <row r="110" spans="1:7" x14ac:dyDescent="0.35">
      <c r="A110" s="36" t="s">
        <v>48</v>
      </c>
      <c r="B110" s="30"/>
      <c r="C110" s="39"/>
      <c r="D110" s="30"/>
      <c r="E110" s="29">
        <v>10000</v>
      </c>
      <c r="F110" s="29">
        <v>10000</v>
      </c>
      <c r="G110" s="17"/>
    </row>
    <row r="111" spans="1:7" x14ac:dyDescent="0.35">
      <c r="A111" s="33" t="s">
        <v>51</v>
      </c>
      <c r="B111" s="30"/>
      <c r="C111" s="38"/>
      <c r="D111" s="30"/>
      <c r="E111" s="37">
        <f>SUM(E112:E114)</f>
        <v>26252699.806966022</v>
      </c>
      <c r="F111" s="34"/>
      <c r="G111" s="17"/>
    </row>
    <row r="112" spans="1:7" x14ac:dyDescent="0.35">
      <c r="A112" s="36" t="s">
        <v>50</v>
      </c>
      <c r="B112" s="30"/>
      <c r="C112" s="35"/>
      <c r="D112" s="30"/>
      <c r="E112" s="29">
        <v>26244094.824686021</v>
      </c>
      <c r="F112" s="34"/>
      <c r="G112" s="17"/>
    </row>
    <row r="113" spans="1:7" x14ac:dyDescent="0.35">
      <c r="A113" s="36" t="s">
        <v>49</v>
      </c>
      <c r="B113" s="30"/>
      <c r="C113" s="35"/>
      <c r="D113" s="30"/>
      <c r="E113" s="29">
        <v>0</v>
      </c>
      <c r="F113" s="34"/>
      <c r="G113" s="17"/>
    </row>
    <row r="114" spans="1:7" x14ac:dyDescent="0.35">
      <c r="A114" s="36" t="s">
        <v>48</v>
      </c>
      <c r="B114" s="30"/>
      <c r="C114" s="35"/>
      <c r="D114" s="30"/>
      <c r="E114" s="29">
        <v>8604.9822800000002</v>
      </c>
      <c r="F114" s="34"/>
      <c r="G114" s="17"/>
    </row>
    <row r="115" spans="1:7" x14ac:dyDescent="0.35">
      <c r="A115" s="33" t="s">
        <v>47</v>
      </c>
      <c r="B115" s="30"/>
      <c r="C115" s="31"/>
      <c r="D115" s="30"/>
      <c r="E115" s="29">
        <v>0</v>
      </c>
      <c r="F115" s="29">
        <v>0</v>
      </c>
      <c r="G115" s="17"/>
    </row>
    <row r="116" spans="1:7" x14ac:dyDescent="0.35">
      <c r="A116" s="32" t="s">
        <v>46</v>
      </c>
      <c r="B116" s="30"/>
      <c r="C116" s="31"/>
      <c r="D116" s="30"/>
      <c r="E116" s="29">
        <v>0</v>
      </c>
      <c r="F116" s="29">
        <v>8604.9822800000002</v>
      </c>
      <c r="G116" s="17"/>
    </row>
    <row r="117" spans="1:7" ht="15" thickBot="1" x14ac:dyDescent="0.4">
      <c r="A117" s="28"/>
      <c r="B117" s="17"/>
      <c r="C117" s="28"/>
      <c r="D117" s="17"/>
      <c r="E117" s="27"/>
      <c r="F117" s="27"/>
      <c r="G117" s="17"/>
    </row>
    <row r="118" spans="1:7" ht="16" thickBot="1" x14ac:dyDescent="0.4">
      <c r="A118" s="26" t="s">
        <v>45</v>
      </c>
      <c r="B118" s="24"/>
      <c r="C118" s="25"/>
      <c r="D118" s="24"/>
      <c r="E118" s="23">
        <f>E87+E90+SUM(E94:E98)+SUM(E105:E106)+E116</f>
        <v>379063788.10483855</v>
      </c>
      <c r="F118" s="22">
        <f>F87+F90+SUM(F94:F97)+F101+SUM(F105:F106)+F116</f>
        <v>262553780.16894272</v>
      </c>
      <c r="G118" s="17"/>
    </row>
    <row r="119" spans="1:7" x14ac:dyDescent="0.35">
      <c r="A119" s="9"/>
      <c r="B119" s="17"/>
      <c r="C119" s="17"/>
      <c r="D119" s="17"/>
      <c r="E119" s="17"/>
      <c r="F119" s="12"/>
      <c r="G119" s="17"/>
    </row>
    <row r="120" spans="1:7" x14ac:dyDescent="0.35">
      <c r="A120" s="17"/>
      <c r="B120" s="17"/>
      <c r="C120" s="17"/>
      <c r="D120" s="17"/>
      <c r="E120" s="17"/>
      <c r="F120" s="12"/>
      <c r="G120" s="17"/>
    </row>
  </sheetData>
  <mergeCells count="10">
    <mergeCell ref="E4:F4"/>
    <mergeCell ref="A84:A85"/>
    <mergeCell ref="C84:C85"/>
    <mergeCell ref="E84:F84"/>
    <mergeCell ref="A5:A6"/>
    <mergeCell ref="C5:C6"/>
    <mergeCell ref="E5:F5"/>
    <mergeCell ref="A48:A49"/>
    <mergeCell ref="C48:C49"/>
    <mergeCell ref="E48:F48"/>
  </mergeCells>
  <dataValidations count="1">
    <dataValidation allowBlank="1" showInputMessage="1" showErrorMessage="1" error="Please enter a number!" sqref="E9:E44 F59:F78 F8:F42 F44 F80 F51:F52 F55:F56 E87:F116 E51:E80" xr:uid="{00000000-0002-0000-0200-000000000000}"/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7"/>
  <sheetViews>
    <sheetView workbookViewId="0"/>
  </sheetViews>
  <sheetFormatPr defaultRowHeight="14.5" x14ac:dyDescent="0.35"/>
  <cols>
    <col min="1" max="1" width="82.453125" bestFit="1" customWidth="1"/>
    <col min="3" max="3" width="11.7265625" bestFit="1" customWidth="1"/>
    <col min="5" max="5" width="13.54296875" bestFit="1" customWidth="1"/>
  </cols>
  <sheetData>
    <row r="1" spans="1:5" ht="20.5" thickBot="1" x14ac:dyDescent="0.4">
      <c r="A1" s="2" t="s">
        <v>138</v>
      </c>
      <c r="B1" s="96"/>
      <c r="C1" s="95"/>
      <c r="D1" s="96"/>
      <c r="E1" s="95"/>
    </row>
    <row r="2" spans="1:5" ht="15" thickBot="1" x14ac:dyDescent="0.4">
      <c r="A2" s="77"/>
      <c r="B2" s="77"/>
      <c r="C2" s="94"/>
      <c r="D2" s="77"/>
      <c r="E2" s="93">
        <v>45838</v>
      </c>
    </row>
    <row r="3" spans="1:5" ht="28.5" thickBot="1" x14ac:dyDescent="0.4">
      <c r="A3" s="92" t="s">
        <v>137</v>
      </c>
      <c r="B3" s="77"/>
      <c r="C3" s="91" t="s">
        <v>73</v>
      </c>
      <c r="D3" s="77"/>
      <c r="E3" s="90" t="s">
        <v>43</v>
      </c>
    </row>
    <row r="4" spans="1:5" x14ac:dyDescent="0.35">
      <c r="A4" s="89"/>
      <c r="B4" s="77"/>
      <c r="C4" s="89"/>
      <c r="D4" s="77"/>
      <c r="E4" s="89"/>
    </row>
    <row r="5" spans="1:5" x14ac:dyDescent="0.35">
      <c r="A5" s="82" t="s">
        <v>136</v>
      </c>
      <c r="B5" s="77"/>
      <c r="C5" s="88"/>
      <c r="D5" s="77"/>
      <c r="E5" s="81">
        <f>SUM(E9:E10,E15)</f>
        <v>650753591.67121172</v>
      </c>
    </row>
    <row r="6" spans="1:5" x14ac:dyDescent="0.35">
      <c r="A6" s="80"/>
      <c r="B6" s="12"/>
      <c r="C6" s="12"/>
      <c r="D6" s="12"/>
      <c r="E6" s="66"/>
    </row>
    <row r="7" spans="1:5" x14ac:dyDescent="0.35">
      <c r="A7" s="79" t="s">
        <v>27</v>
      </c>
      <c r="B7" s="83"/>
      <c r="C7" s="84"/>
      <c r="D7" s="83"/>
      <c r="E7" s="76">
        <v>342567893.3276825</v>
      </c>
    </row>
    <row r="8" spans="1:5" x14ac:dyDescent="0.35">
      <c r="A8" s="79" t="s">
        <v>25</v>
      </c>
      <c r="B8" s="83"/>
      <c r="C8" s="84"/>
      <c r="D8" s="83"/>
      <c r="E8" s="76">
        <v>10156552.293310001</v>
      </c>
    </row>
    <row r="9" spans="1:5" x14ac:dyDescent="0.35">
      <c r="A9" s="79" t="s">
        <v>23</v>
      </c>
      <c r="B9" s="83"/>
      <c r="C9" s="84"/>
      <c r="D9" s="83"/>
      <c r="E9" s="86">
        <f>E7-E8</f>
        <v>332411341.03437251</v>
      </c>
    </row>
    <row r="10" spans="1:5" x14ac:dyDescent="0.35">
      <c r="A10" s="79" t="s">
        <v>21</v>
      </c>
      <c r="B10" s="83"/>
      <c r="C10" s="84"/>
      <c r="D10" s="83"/>
      <c r="E10" s="86">
        <f>SUM(E11:E14)</f>
        <v>310594352.22411418</v>
      </c>
    </row>
    <row r="11" spans="1:5" x14ac:dyDescent="0.35">
      <c r="A11" s="87" t="s">
        <v>135</v>
      </c>
      <c r="B11" s="83"/>
      <c r="C11" s="84"/>
      <c r="D11" s="83"/>
      <c r="E11" s="76">
        <v>93347434.446318284</v>
      </c>
    </row>
    <row r="12" spans="1:5" x14ac:dyDescent="0.35">
      <c r="A12" s="87" t="s">
        <v>134</v>
      </c>
      <c r="B12" s="83"/>
      <c r="C12" s="84"/>
      <c r="D12" s="83"/>
      <c r="E12" s="76">
        <v>52558871.478025734</v>
      </c>
    </row>
    <row r="13" spans="1:5" x14ac:dyDescent="0.35">
      <c r="A13" s="87" t="s">
        <v>133</v>
      </c>
      <c r="B13" s="83"/>
      <c r="C13" s="84"/>
      <c r="D13" s="83"/>
      <c r="E13" s="76">
        <v>117471021.16277726</v>
      </c>
    </row>
    <row r="14" spans="1:5" x14ac:dyDescent="0.35">
      <c r="A14" s="87" t="s">
        <v>132</v>
      </c>
      <c r="B14" s="83"/>
      <c r="C14" s="84"/>
      <c r="D14" s="83"/>
      <c r="E14" s="76">
        <v>47217025.136992954</v>
      </c>
    </row>
    <row r="15" spans="1:5" x14ac:dyDescent="0.35">
      <c r="A15" s="79" t="s">
        <v>19</v>
      </c>
      <c r="B15" s="83"/>
      <c r="C15" s="84"/>
      <c r="D15" s="83"/>
      <c r="E15" s="86">
        <f>SUM(E16:E18)</f>
        <v>7747898.4127249364</v>
      </c>
    </row>
    <row r="16" spans="1:5" x14ac:dyDescent="0.35">
      <c r="A16" s="85"/>
      <c r="B16" s="83"/>
      <c r="C16" s="84"/>
      <c r="D16" s="83"/>
      <c r="E16" s="76">
        <v>7859696.96940355</v>
      </c>
    </row>
    <row r="17" spans="1:5" x14ac:dyDescent="0.35">
      <c r="A17" s="85"/>
      <c r="B17" s="83"/>
      <c r="C17" s="84"/>
      <c r="D17" s="83"/>
      <c r="E17" s="76">
        <v>-317316.09656861128</v>
      </c>
    </row>
    <row r="18" spans="1:5" x14ac:dyDescent="0.35">
      <c r="A18" s="85"/>
      <c r="B18" s="83"/>
      <c r="C18" s="84"/>
      <c r="D18" s="83"/>
      <c r="E18" s="76">
        <v>205517.53988999789</v>
      </c>
    </row>
    <row r="19" spans="1:5" x14ac:dyDescent="0.35">
      <c r="A19" s="80"/>
      <c r="B19" s="12"/>
      <c r="C19" s="12"/>
      <c r="D19" s="12"/>
      <c r="E19" s="66"/>
    </row>
    <row r="20" spans="1:5" x14ac:dyDescent="0.35">
      <c r="A20" s="82" t="s">
        <v>131</v>
      </c>
      <c r="B20" s="77"/>
      <c r="C20" s="78"/>
      <c r="D20" s="77"/>
      <c r="E20" s="81">
        <f>SUM(E24:E30)</f>
        <v>617050139.51752901</v>
      </c>
    </row>
    <row r="21" spans="1:5" x14ac:dyDescent="0.35">
      <c r="A21" s="80"/>
      <c r="B21" s="12"/>
      <c r="C21" s="12"/>
      <c r="D21" s="12"/>
      <c r="E21" s="66"/>
    </row>
    <row r="22" spans="1:5" x14ac:dyDescent="0.35">
      <c r="A22" s="79" t="s">
        <v>14</v>
      </c>
      <c r="B22" s="83"/>
      <c r="C22" s="84"/>
      <c r="D22" s="83"/>
      <c r="E22" s="76">
        <v>297392266.00440276</v>
      </c>
    </row>
    <row r="23" spans="1:5" x14ac:dyDescent="0.35">
      <c r="A23" s="79" t="s">
        <v>130</v>
      </c>
      <c r="B23" s="83"/>
      <c r="C23" s="84"/>
      <c r="D23" s="83"/>
      <c r="E23" s="76">
        <v>8245030.3848975003</v>
      </c>
    </row>
    <row r="24" spans="1:5" x14ac:dyDescent="0.35">
      <c r="A24" s="79" t="s">
        <v>11</v>
      </c>
      <c r="B24" s="83"/>
      <c r="C24" s="84"/>
      <c r="D24" s="83"/>
      <c r="E24" s="86">
        <f>E22-E23</f>
        <v>289147235.61950529</v>
      </c>
    </row>
    <row r="25" spans="1:5" x14ac:dyDescent="0.35">
      <c r="A25" s="79" t="s">
        <v>10</v>
      </c>
      <c r="B25" s="83"/>
      <c r="C25" s="84"/>
      <c r="D25" s="83"/>
      <c r="E25" s="76">
        <v>274458245.58301598</v>
      </c>
    </row>
    <row r="26" spans="1:5" x14ac:dyDescent="0.35">
      <c r="A26" s="79" t="s">
        <v>9</v>
      </c>
      <c r="B26" s="83"/>
      <c r="C26" s="84"/>
      <c r="D26" s="83"/>
      <c r="E26" s="76">
        <v>2654.3072400000001</v>
      </c>
    </row>
    <row r="27" spans="1:5" x14ac:dyDescent="0.35">
      <c r="A27" s="79" t="s">
        <v>8</v>
      </c>
      <c r="B27" s="83"/>
      <c r="C27" s="84"/>
      <c r="D27" s="83"/>
      <c r="E27" s="76">
        <v>11113911.729632832</v>
      </c>
    </row>
    <row r="28" spans="1:5" x14ac:dyDescent="0.35">
      <c r="A28" s="79" t="s">
        <v>7</v>
      </c>
      <c r="B28" s="83"/>
      <c r="C28" s="84"/>
      <c r="D28" s="83"/>
      <c r="E28" s="76">
        <v>34408583.323067926</v>
      </c>
    </row>
    <row r="29" spans="1:5" x14ac:dyDescent="0.35">
      <c r="A29" s="79" t="s">
        <v>6</v>
      </c>
      <c r="B29" s="83"/>
      <c r="C29" s="84"/>
      <c r="D29" s="83"/>
      <c r="E29" s="76">
        <v>3535072.4184125597</v>
      </c>
    </row>
    <row r="30" spans="1:5" x14ac:dyDescent="0.35">
      <c r="A30" s="79" t="s">
        <v>5</v>
      </c>
      <c r="B30" s="83"/>
      <c r="C30" s="84"/>
      <c r="D30" s="83"/>
      <c r="E30" s="86">
        <f>SUM(E31:E33)</f>
        <v>4384436.5366543401</v>
      </c>
    </row>
    <row r="31" spans="1:5" x14ac:dyDescent="0.35">
      <c r="A31" s="85"/>
      <c r="B31" s="83"/>
      <c r="C31" s="84"/>
      <c r="D31" s="83"/>
      <c r="E31" s="76">
        <v>3190295.7550671119</v>
      </c>
    </row>
    <row r="32" spans="1:5" x14ac:dyDescent="0.35">
      <c r="A32" s="85"/>
      <c r="B32" s="83"/>
      <c r="C32" s="84"/>
      <c r="D32" s="83"/>
      <c r="E32" s="76">
        <v>1123093.5158802157</v>
      </c>
    </row>
    <row r="33" spans="1:5" x14ac:dyDescent="0.35">
      <c r="A33" s="85"/>
      <c r="B33" s="83"/>
      <c r="C33" s="84"/>
      <c r="D33" s="83"/>
      <c r="E33" s="76">
        <v>71047.2657070118</v>
      </c>
    </row>
    <row r="34" spans="1:5" x14ac:dyDescent="0.35">
      <c r="A34" s="80"/>
      <c r="B34" s="12"/>
      <c r="C34" s="12"/>
      <c r="D34" s="12"/>
      <c r="E34" s="66"/>
    </row>
    <row r="35" spans="1:5" x14ac:dyDescent="0.35">
      <c r="A35" s="82" t="s">
        <v>129</v>
      </c>
      <c r="B35" s="77"/>
      <c r="C35" s="78"/>
      <c r="D35" s="77"/>
      <c r="E35" s="81">
        <f>E5-E20</f>
        <v>33703452.153682709</v>
      </c>
    </row>
    <row r="36" spans="1:5" x14ac:dyDescent="0.35">
      <c r="A36" s="80"/>
      <c r="B36" s="12"/>
      <c r="C36" s="12"/>
      <c r="D36" s="12"/>
      <c r="E36" s="66"/>
    </row>
    <row r="37" spans="1:5" x14ac:dyDescent="0.35">
      <c r="A37" s="79" t="s">
        <v>128</v>
      </c>
      <c r="B37" s="77"/>
      <c r="C37" s="78"/>
      <c r="D37" s="77"/>
      <c r="E37" s="76">
        <v>23435695.536060002</v>
      </c>
    </row>
  </sheetData>
  <dataValidations count="1">
    <dataValidation allowBlank="1" showInputMessage="1" showErrorMessage="1" error="Please enter a number!" sqref="E37 E11:E14 E16:E18 E22:E23 E25:E29 E31:E33 E7:E8" xr:uid="{00000000-0002-0000-0300-000000000000}"/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95"/>
  <sheetViews>
    <sheetView zoomScaleNormal="100" workbookViewId="0"/>
  </sheetViews>
  <sheetFormatPr defaultRowHeight="14.5" x14ac:dyDescent="0.35"/>
  <cols>
    <col min="1" max="1" width="55.81640625" bestFit="1" customWidth="1"/>
    <col min="2" max="2" width="19.26953125" bestFit="1" customWidth="1"/>
    <col min="3" max="3" width="14" bestFit="1" customWidth="1"/>
    <col min="4" max="4" width="16" bestFit="1" customWidth="1"/>
    <col min="5" max="5" width="14" bestFit="1" customWidth="1"/>
    <col min="6" max="6" width="8.7265625" bestFit="1" customWidth="1"/>
    <col min="7" max="7" width="16" bestFit="1" customWidth="1"/>
    <col min="8" max="8" width="11.81640625" bestFit="1" customWidth="1"/>
    <col min="9" max="9" width="14" bestFit="1" customWidth="1"/>
  </cols>
  <sheetData>
    <row r="1" spans="1:9" ht="15" customHeight="1" thickBot="1" x14ac:dyDescent="0.4">
      <c r="A1" s="119" t="s">
        <v>192</v>
      </c>
      <c r="B1" s="118">
        <v>45838</v>
      </c>
      <c r="C1" s="21"/>
      <c r="D1" s="20"/>
      <c r="E1" s="21"/>
      <c r="F1" s="21"/>
      <c r="G1" s="21"/>
      <c r="H1" s="20"/>
      <c r="I1" s="20"/>
    </row>
    <row r="2" spans="1:9" ht="15" thickBot="1" x14ac:dyDescent="0.4">
      <c r="A2" s="117"/>
      <c r="B2" s="17"/>
      <c r="C2" s="17"/>
      <c r="D2" s="17"/>
      <c r="E2" s="17"/>
      <c r="F2" s="17"/>
      <c r="G2" s="17"/>
      <c r="H2" s="17"/>
      <c r="I2" s="17"/>
    </row>
    <row r="3" spans="1:9" x14ac:dyDescent="0.35">
      <c r="A3" s="115" t="s">
        <v>191</v>
      </c>
      <c r="B3" s="114">
        <f>SUM(B4:B5)</f>
        <v>4544802369.7248898</v>
      </c>
      <c r="C3" s="17"/>
      <c r="D3" s="17"/>
      <c r="E3" s="17"/>
      <c r="F3" s="17"/>
      <c r="G3" s="17"/>
      <c r="H3" s="17"/>
      <c r="I3" s="17"/>
    </row>
    <row r="4" spans="1:9" x14ac:dyDescent="0.35">
      <c r="A4" s="113" t="s">
        <v>28</v>
      </c>
      <c r="B4" s="112">
        <f>C14+C24+C35+C42+C53+C64+C75+C83+C90</f>
        <v>2810327129.7625155</v>
      </c>
      <c r="C4" s="17"/>
      <c r="D4" s="17"/>
      <c r="E4" s="17"/>
      <c r="F4" s="17"/>
      <c r="G4" s="17"/>
      <c r="H4" s="17"/>
      <c r="I4" s="17"/>
    </row>
    <row r="5" spans="1:9" ht="15" thickBot="1" x14ac:dyDescent="0.4">
      <c r="A5" s="111" t="s">
        <v>186</v>
      </c>
      <c r="B5" s="110">
        <f>D14+D24+D35+D42+D53+D64+D75+D83+D90</f>
        <v>1734475239.962374</v>
      </c>
      <c r="C5" s="17"/>
      <c r="D5" s="17"/>
      <c r="E5" s="17"/>
      <c r="F5" s="17"/>
      <c r="G5" s="17"/>
      <c r="H5" s="17"/>
      <c r="I5" s="17"/>
    </row>
    <row r="6" spans="1:9" ht="15" thickBot="1" x14ac:dyDescent="0.4">
      <c r="A6" s="17"/>
      <c r="B6" s="116"/>
      <c r="C6" s="17"/>
      <c r="D6" s="17"/>
      <c r="E6" s="17"/>
      <c r="F6" s="17"/>
      <c r="G6" s="17"/>
      <c r="H6" s="17"/>
      <c r="I6" s="17"/>
    </row>
    <row r="7" spans="1:9" x14ac:dyDescent="0.35">
      <c r="A7" s="115" t="s">
        <v>190</v>
      </c>
      <c r="B7" s="114">
        <f>SUM(B8:B9)</f>
        <v>22406987.907099761</v>
      </c>
      <c r="C7" s="17"/>
      <c r="D7" s="17"/>
      <c r="E7" s="17"/>
      <c r="F7" s="17"/>
      <c r="G7" s="17"/>
      <c r="H7" s="17"/>
      <c r="I7" s="17"/>
    </row>
    <row r="8" spans="1:9" x14ac:dyDescent="0.35">
      <c r="A8" s="113" t="s">
        <v>28</v>
      </c>
      <c r="B8" s="112">
        <f>F14+F24+F35+F42+F53+F64+F75+F83+F90</f>
        <v>809133.30147162802</v>
      </c>
      <c r="C8" s="17"/>
      <c r="D8" s="17"/>
      <c r="E8" s="17"/>
      <c r="F8" s="17"/>
      <c r="G8" s="17"/>
      <c r="H8" s="17"/>
      <c r="I8" s="17"/>
    </row>
    <row r="9" spans="1:9" ht="15" thickBot="1" x14ac:dyDescent="0.4">
      <c r="A9" s="111" t="s">
        <v>186</v>
      </c>
      <c r="B9" s="110">
        <f>G14+G24+G35+G42+G53+G64+G75+G83+G90</f>
        <v>21597854.605628133</v>
      </c>
      <c r="C9" s="17"/>
      <c r="D9" s="17"/>
      <c r="E9" s="17"/>
      <c r="F9" s="17"/>
      <c r="G9" s="17"/>
      <c r="H9" s="17"/>
      <c r="I9" s="17"/>
    </row>
    <row r="10" spans="1:9" ht="15" thickBot="1" x14ac:dyDescent="0.4">
      <c r="A10" s="17"/>
      <c r="B10" s="17"/>
      <c r="C10" s="17"/>
      <c r="D10" s="17"/>
      <c r="E10" s="17"/>
      <c r="F10" s="17"/>
      <c r="G10" s="17"/>
      <c r="H10" s="17"/>
      <c r="I10" s="17"/>
    </row>
    <row r="11" spans="1:9" x14ac:dyDescent="0.35">
      <c r="A11" s="174" t="s">
        <v>189</v>
      </c>
      <c r="B11" s="176" t="s">
        <v>73</v>
      </c>
      <c r="C11" s="178" t="s">
        <v>188</v>
      </c>
      <c r="D11" s="178"/>
      <c r="E11" s="178"/>
      <c r="F11" s="178" t="s">
        <v>187</v>
      </c>
      <c r="G11" s="178"/>
      <c r="H11" s="178"/>
      <c r="I11" s="172" t="s">
        <v>0</v>
      </c>
    </row>
    <row r="12" spans="1:9" ht="26.5" thickBot="1" x14ac:dyDescent="0.4">
      <c r="A12" s="175"/>
      <c r="B12" s="177"/>
      <c r="C12" s="108" t="s">
        <v>28</v>
      </c>
      <c r="D12" s="109" t="s">
        <v>186</v>
      </c>
      <c r="E12" s="108" t="s">
        <v>0</v>
      </c>
      <c r="F12" s="108" t="s">
        <v>28</v>
      </c>
      <c r="G12" s="109" t="s">
        <v>186</v>
      </c>
      <c r="H12" s="108" t="s">
        <v>0</v>
      </c>
      <c r="I12" s="173"/>
    </row>
    <row r="13" spans="1:9" x14ac:dyDescent="0.35">
      <c r="A13" s="97"/>
      <c r="B13" s="97"/>
      <c r="C13" s="97"/>
      <c r="D13" s="97"/>
      <c r="E13" s="97"/>
      <c r="F13" s="97"/>
      <c r="G13" s="97"/>
      <c r="H13" s="97"/>
      <c r="I13" s="97"/>
    </row>
    <row r="14" spans="1:9" x14ac:dyDescent="0.35">
      <c r="A14" s="107" t="s">
        <v>26</v>
      </c>
      <c r="B14" s="106"/>
      <c r="C14" s="101">
        <f>SUM(C15:C22)</f>
        <v>129457637.27176899</v>
      </c>
      <c r="D14" s="101">
        <f>SUM(D15:D22)</f>
        <v>314290997.87584627</v>
      </c>
      <c r="E14" s="101">
        <f t="shared" ref="E14:E22" si="0">SUM(C14:D14)</f>
        <v>443748635.14761525</v>
      </c>
      <c r="F14" s="101">
        <f>SUM(F15:F22)</f>
        <v>0</v>
      </c>
      <c r="G14" s="101">
        <f>SUM(G15:G22)</f>
        <v>10647929</v>
      </c>
      <c r="H14" s="101">
        <f t="shared" ref="H14:H22" si="1">SUM(F14:G14)</f>
        <v>10647929</v>
      </c>
      <c r="I14" s="101">
        <f t="shared" ref="I14:I22" si="2">E14+H14</f>
        <v>454396564.14761525</v>
      </c>
    </row>
    <row r="15" spans="1:9" x14ac:dyDescent="0.35">
      <c r="A15" s="100" t="s">
        <v>185</v>
      </c>
      <c r="B15" s="99"/>
      <c r="C15" s="41">
        <v>116833782.42897339</v>
      </c>
      <c r="D15" s="41">
        <v>278945512.85343868</v>
      </c>
      <c r="E15" s="98">
        <f t="shared" si="0"/>
        <v>395779295.28241205</v>
      </c>
      <c r="F15" s="41">
        <v>0</v>
      </c>
      <c r="G15" s="41">
        <v>7793007</v>
      </c>
      <c r="H15" s="98">
        <f t="shared" si="1"/>
        <v>7793007</v>
      </c>
      <c r="I15" s="98">
        <f t="shared" si="2"/>
        <v>403572302.28241205</v>
      </c>
    </row>
    <row r="16" spans="1:9" x14ac:dyDescent="0.35">
      <c r="A16" s="100" t="s">
        <v>184</v>
      </c>
      <c r="B16" s="99"/>
      <c r="C16" s="41">
        <v>52984.390053333998</v>
      </c>
      <c r="D16" s="41">
        <v>17.660976665966199</v>
      </c>
      <c r="E16" s="98">
        <f t="shared" si="0"/>
        <v>53002.051029999966</v>
      </c>
      <c r="F16" s="41">
        <v>0</v>
      </c>
      <c r="G16" s="41">
        <v>0</v>
      </c>
      <c r="H16" s="98">
        <f t="shared" si="1"/>
        <v>0</v>
      </c>
      <c r="I16" s="98">
        <f t="shared" si="2"/>
        <v>53002.051029999966</v>
      </c>
    </row>
    <row r="17" spans="1:9" x14ac:dyDescent="0.35">
      <c r="A17" s="100" t="s">
        <v>183</v>
      </c>
      <c r="B17" s="99"/>
      <c r="C17" s="41">
        <v>38.923670000000001</v>
      </c>
      <c r="D17" s="41">
        <v>0</v>
      </c>
      <c r="E17" s="98">
        <f t="shared" si="0"/>
        <v>38.923670000000001</v>
      </c>
      <c r="F17" s="41">
        <v>0</v>
      </c>
      <c r="G17" s="41">
        <v>0</v>
      </c>
      <c r="H17" s="98">
        <f t="shared" si="1"/>
        <v>0</v>
      </c>
      <c r="I17" s="98">
        <f t="shared" si="2"/>
        <v>38.923670000000001</v>
      </c>
    </row>
    <row r="18" spans="1:9" x14ac:dyDescent="0.35">
      <c r="A18" s="100" t="s">
        <v>182</v>
      </c>
      <c r="B18" s="99"/>
      <c r="C18" s="41">
        <v>91759.65062239999</v>
      </c>
      <c r="D18" s="41">
        <v>861653.56622521637</v>
      </c>
      <c r="E18" s="98">
        <f t="shared" si="0"/>
        <v>953413.21684761636</v>
      </c>
      <c r="F18" s="41">
        <v>0</v>
      </c>
      <c r="G18" s="41">
        <v>0</v>
      </c>
      <c r="H18" s="98">
        <f t="shared" si="1"/>
        <v>0</v>
      </c>
      <c r="I18" s="98">
        <f t="shared" si="2"/>
        <v>953413.21684761636</v>
      </c>
    </row>
    <row r="19" spans="1:9" x14ac:dyDescent="0.35">
      <c r="A19" s="100" t="s">
        <v>181</v>
      </c>
      <c r="B19" s="99"/>
      <c r="C19" s="41">
        <v>6968068.1228497559</v>
      </c>
      <c r="D19" s="41">
        <v>15186559.137453264</v>
      </c>
      <c r="E19" s="98">
        <f t="shared" si="0"/>
        <v>22154627.26030302</v>
      </c>
      <c r="F19" s="41">
        <v>0</v>
      </c>
      <c r="G19" s="41">
        <v>0</v>
      </c>
      <c r="H19" s="98">
        <f t="shared" si="1"/>
        <v>0</v>
      </c>
      <c r="I19" s="98">
        <f t="shared" si="2"/>
        <v>22154627.26030302</v>
      </c>
    </row>
    <row r="20" spans="1:9" x14ac:dyDescent="0.35">
      <c r="A20" s="100" t="s">
        <v>174</v>
      </c>
      <c r="B20" s="99"/>
      <c r="C20" s="41">
        <v>0</v>
      </c>
      <c r="D20" s="41">
        <v>0</v>
      </c>
      <c r="E20" s="98">
        <f t="shared" si="0"/>
        <v>0</v>
      </c>
      <c r="F20" s="41">
        <v>0</v>
      </c>
      <c r="G20" s="41">
        <v>0</v>
      </c>
      <c r="H20" s="98">
        <f t="shared" si="1"/>
        <v>0</v>
      </c>
      <c r="I20" s="98">
        <f t="shared" si="2"/>
        <v>0</v>
      </c>
    </row>
    <row r="21" spans="1:9" x14ac:dyDescent="0.35">
      <c r="A21" s="100" t="s">
        <v>173</v>
      </c>
      <c r="B21" s="99"/>
      <c r="C21" s="41">
        <v>5064406.0481109042</v>
      </c>
      <c r="D21" s="41">
        <v>18734869.546762165</v>
      </c>
      <c r="E21" s="98">
        <f t="shared" si="0"/>
        <v>23799275.594873071</v>
      </c>
      <c r="F21" s="41">
        <v>0</v>
      </c>
      <c r="G21" s="41">
        <v>2854922</v>
      </c>
      <c r="H21" s="98">
        <f t="shared" si="1"/>
        <v>2854922</v>
      </c>
      <c r="I21" s="98">
        <f t="shared" si="2"/>
        <v>26654197.594873071</v>
      </c>
    </row>
    <row r="22" spans="1:9" x14ac:dyDescent="0.35">
      <c r="A22" s="100" t="s">
        <v>180</v>
      </c>
      <c r="B22" s="99"/>
      <c r="C22" s="41">
        <v>446597.707489211</v>
      </c>
      <c r="D22" s="41">
        <v>562385.11099026701</v>
      </c>
      <c r="E22" s="98">
        <f t="shared" si="0"/>
        <v>1008982.818479478</v>
      </c>
      <c r="F22" s="41">
        <v>0</v>
      </c>
      <c r="G22" s="41">
        <v>0</v>
      </c>
      <c r="H22" s="98">
        <f t="shared" si="1"/>
        <v>0</v>
      </c>
      <c r="I22" s="98">
        <f t="shared" si="2"/>
        <v>1008982.818479478</v>
      </c>
    </row>
    <row r="23" spans="1:9" x14ac:dyDescent="0.35">
      <c r="A23" s="105"/>
      <c r="B23" s="97"/>
      <c r="C23" s="104"/>
      <c r="D23" s="104"/>
      <c r="E23" s="104"/>
      <c r="F23" s="104"/>
      <c r="G23" s="104"/>
      <c r="H23" s="104"/>
      <c r="I23" s="104"/>
    </row>
    <row r="24" spans="1:9" x14ac:dyDescent="0.35">
      <c r="A24" s="107" t="s">
        <v>24</v>
      </c>
      <c r="B24" s="106"/>
      <c r="C24" s="101">
        <f>SUM(C25:C33)</f>
        <v>87874893.931983486</v>
      </c>
      <c r="D24" s="101">
        <f>SUM(D25:D33)</f>
        <v>214650539.36724785</v>
      </c>
      <c r="E24" s="101">
        <f t="shared" ref="E24:E33" si="3">SUM(C24:D24)</f>
        <v>302525433.29923135</v>
      </c>
      <c r="F24" s="101">
        <f>SUM(F25:F33)</f>
        <v>0</v>
      </c>
      <c r="G24" s="101">
        <f>SUM(G25:G33)</f>
        <v>8395404</v>
      </c>
      <c r="H24" s="101">
        <f t="shared" ref="H24:H33" si="4">SUM(F24:G24)</f>
        <v>8395404</v>
      </c>
      <c r="I24" s="101">
        <f t="shared" ref="I24:I33" si="5">E24+H24</f>
        <v>310920837.29923135</v>
      </c>
    </row>
    <row r="25" spans="1:9" x14ac:dyDescent="0.35">
      <c r="A25" s="100" t="s">
        <v>179</v>
      </c>
      <c r="B25" s="99"/>
      <c r="C25" s="41">
        <v>71149530.821214214</v>
      </c>
      <c r="D25" s="41">
        <v>192544242.82626274</v>
      </c>
      <c r="E25" s="98">
        <f t="shared" si="3"/>
        <v>263693773.64747697</v>
      </c>
      <c r="F25" s="41">
        <v>0</v>
      </c>
      <c r="G25" s="41">
        <v>8395404</v>
      </c>
      <c r="H25" s="98">
        <f t="shared" si="4"/>
        <v>8395404</v>
      </c>
      <c r="I25" s="98">
        <f t="shared" si="5"/>
        <v>272089177.64747697</v>
      </c>
    </row>
    <row r="26" spans="1:9" x14ac:dyDescent="0.35">
      <c r="A26" s="100" t="s">
        <v>178</v>
      </c>
      <c r="B26" s="99"/>
      <c r="C26" s="41">
        <v>463360.26841999899</v>
      </c>
      <c r="D26" s="41">
        <v>78446.518890000007</v>
      </c>
      <c r="E26" s="98">
        <f t="shared" si="3"/>
        <v>541806.787309999</v>
      </c>
      <c r="F26" s="41">
        <v>0</v>
      </c>
      <c r="G26" s="41">
        <v>0</v>
      </c>
      <c r="H26" s="98">
        <f t="shared" si="4"/>
        <v>0</v>
      </c>
      <c r="I26" s="98">
        <f t="shared" si="5"/>
        <v>541806.787309999</v>
      </c>
    </row>
    <row r="27" spans="1:9" x14ac:dyDescent="0.35">
      <c r="A27" s="100" t="s">
        <v>177</v>
      </c>
      <c r="B27" s="99"/>
      <c r="C27" s="41">
        <v>297966.68651710072</v>
      </c>
      <c r="D27" s="41">
        <v>323148.54162689997</v>
      </c>
      <c r="E27" s="98">
        <f t="shared" si="3"/>
        <v>621115.22814400075</v>
      </c>
      <c r="F27" s="41">
        <v>0</v>
      </c>
      <c r="G27" s="41">
        <v>0</v>
      </c>
      <c r="H27" s="98">
        <f t="shared" si="4"/>
        <v>0</v>
      </c>
      <c r="I27" s="98">
        <f t="shared" si="5"/>
        <v>621115.22814400075</v>
      </c>
    </row>
    <row r="28" spans="1:9" x14ac:dyDescent="0.35">
      <c r="A28" s="100" t="s">
        <v>176</v>
      </c>
      <c r="B28" s="99"/>
      <c r="C28" s="41">
        <v>7160386.8845580276</v>
      </c>
      <c r="D28" s="41">
        <v>3371467.8743612636</v>
      </c>
      <c r="E28" s="98">
        <f t="shared" si="3"/>
        <v>10531854.758919291</v>
      </c>
      <c r="F28" s="41">
        <v>0</v>
      </c>
      <c r="G28" s="41">
        <v>0</v>
      </c>
      <c r="H28" s="98">
        <f t="shared" si="4"/>
        <v>0</v>
      </c>
      <c r="I28" s="98">
        <f t="shared" si="5"/>
        <v>10531854.758919291</v>
      </c>
    </row>
    <row r="29" spans="1:9" x14ac:dyDescent="0.35">
      <c r="A29" s="100" t="s">
        <v>175</v>
      </c>
      <c r="B29" s="99"/>
      <c r="C29" s="41">
        <v>143784.27988535201</v>
      </c>
      <c r="D29" s="41">
        <v>159572.42537240204</v>
      </c>
      <c r="E29" s="98">
        <f t="shared" si="3"/>
        <v>303356.70525775407</v>
      </c>
      <c r="F29" s="41">
        <v>0</v>
      </c>
      <c r="G29" s="41">
        <v>0</v>
      </c>
      <c r="H29" s="98">
        <f t="shared" si="4"/>
        <v>0</v>
      </c>
      <c r="I29" s="98">
        <f t="shared" si="5"/>
        <v>303356.70525775407</v>
      </c>
    </row>
    <row r="30" spans="1:9" x14ac:dyDescent="0.35">
      <c r="A30" s="100" t="s">
        <v>174</v>
      </c>
      <c r="B30" s="99"/>
      <c r="C30" s="41">
        <v>109235.72779999999</v>
      </c>
      <c r="D30" s="41">
        <v>85068.221009999994</v>
      </c>
      <c r="E30" s="98">
        <f t="shared" si="3"/>
        <v>194303.94880999997</v>
      </c>
      <c r="F30" s="41">
        <v>0</v>
      </c>
      <c r="G30" s="41">
        <v>0</v>
      </c>
      <c r="H30" s="98">
        <f t="shared" si="4"/>
        <v>0</v>
      </c>
      <c r="I30" s="98">
        <f t="shared" si="5"/>
        <v>194303.94880999997</v>
      </c>
    </row>
    <row r="31" spans="1:9" x14ac:dyDescent="0.35">
      <c r="A31" s="100" t="s">
        <v>173</v>
      </c>
      <c r="B31" s="99"/>
      <c r="C31" s="41">
        <v>4112340.8721319321</v>
      </c>
      <c r="D31" s="41">
        <v>12492371.821288779</v>
      </c>
      <c r="E31" s="98">
        <f t="shared" si="3"/>
        <v>16604712.693420712</v>
      </c>
      <c r="F31" s="41">
        <v>0</v>
      </c>
      <c r="G31" s="41">
        <v>0</v>
      </c>
      <c r="H31" s="98">
        <f t="shared" si="4"/>
        <v>0</v>
      </c>
      <c r="I31" s="98">
        <f t="shared" si="5"/>
        <v>16604712.693420712</v>
      </c>
    </row>
    <row r="32" spans="1:9" x14ac:dyDescent="0.35">
      <c r="A32" s="100" t="s">
        <v>172</v>
      </c>
      <c r="B32" s="99"/>
      <c r="C32" s="41">
        <v>325897.69619028369</v>
      </c>
      <c r="D32" s="41">
        <v>4962455.500304129</v>
      </c>
      <c r="E32" s="98">
        <f t="shared" si="3"/>
        <v>5288353.1964944126</v>
      </c>
      <c r="F32" s="41">
        <v>0</v>
      </c>
      <c r="G32" s="41">
        <v>0</v>
      </c>
      <c r="H32" s="98">
        <f t="shared" si="4"/>
        <v>0</v>
      </c>
      <c r="I32" s="98">
        <f t="shared" si="5"/>
        <v>5288353.1964944126</v>
      </c>
    </row>
    <row r="33" spans="1:9" x14ac:dyDescent="0.35">
      <c r="A33" s="100" t="s">
        <v>139</v>
      </c>
      <c r="B33" s="99"/>
      <c r="C33" s="41">
        <v>4112390.6952665909</v>
      </c>
      <c r="D33" s="41">
        <v>633765.63813161454</v>
      </c>
      <c r="E33" s="98">
        <f t="shared" si="3"/>
        <v>4746156.3333982052</v>
      </c>
      <c r="F33" s="41">
        <v>0</v>
      </c>
      <c r="G33" s="41">
        <v>0</v>
      </c>
      <c r="H33" s="98">
        <f t="shared" si="4"/>
        <v>0</v>
      </c>
      <c r="I33" s="98">
        <f t="shared" si="5"/>
        <v>4746156.3333982052</v>
      </c>
    </row>
    <row r="34" spans="1:9" x14ac:dyDescent="0.35">
      <c r="A34" s="105"/>
      <c r="B34" s="97"/>
      <c r="C34" s="104"/>
      <c r="D34" s="104"/>
      <c r="E34" s="104"/>
      <c r="F34" s="104"/>
      <c r="G34" s="104"/>
      <c r="H34" s="104"/>
      <c r="I34" s="104"/>
    </row>
    <row r="35" spans="1:9" x14ac:dyDescent="0.35">
      <c r="A35" s="103" t="s">
        <v>22</v>
      </c>
      <c r="B35" s="102"/>
      <c r="C35" s="101">
        <f>SUM(C36:C40)</f>
        <v>451479460.09352958</v>
      </c>
      <c r="D35" s="101">
        <f>SUM(D36:D40)</f>
        <v>187828406.87550306</v>
      </c>
      <c r="E35" s="101">
        <f t="shared" ref="E35:E40" si="6">SUM(C35:D35)</f>
        <v>639307866.96903265</v>
      </c>
      <c r="F35" s="101">
        <f>SUM(F36:F40)</f>
        <v>752796.35839883052</v>
      </c>
      <c r="G35" s="101">
        <f>SUM(G36:G40)</f>
        <v>28204933.804601137</v>
      </c>
      <c r="H35" s="101">
        <f t="shared" ref="H35:H40" si="7">SUM(F35:G35)</f>
        <v>28957730.162999965</v>
      </c>
      <c r="I35" s="101">
        <f t="shared" ref="I35:I40" si="8">E35+H35</f>
        <v>668265597.13203263</v>
      </c>
    </row>
    <row r="36" spans="1:9" x14ac:dyDescent="0.35">
      <c r="A36" s="100" t="s">
        <v>171</v>
      </c>
      <c r="B36" s="99"/>
      <c r="C36" s="41">
        <v>410016190.78834784</v>
      </c>
      <c r="D36" s="41">
        <v>173975727.26498121</v>
      </c>
      <c r="E36" s="98">
        <f t="shared" si="6"/>
        <v>583991918.05332899</v>
      </c>
      <c r="F36" s="41">
        <v>39873.088136463499</v>
      </c>
      <c r="G36" s="41">
        <v>14782631.386863537</v>
      </c>
      <c r="H36" s="98">
        <f t="shared" si="7"/>
        <v>14822504.475000001</v>
      </c>
      <c r="I36" s="98">
        <f t="shared" si="8"/>
        <v>598814422.52832901</v>
      </c>
    </row>
    <row r="37" spans="1:9" x14ac:dyDescent="0.35">
      <c r="A37" s="100" t="s">
        <v>170</v>
      </c>
      <c r="B37" s="99"/>
      <c r="C37" s="41">
        <v>14138127.325815376</v>
      </c>
      <c r="D37" s="41">
        <v>5842790.0179652106</v>
      </c>
      <c r="E37" s="98">
        <f t="shared" si="6"/>
        <v>19980917.343780585</v>
      </c>
      <c r="F37" s="41">
        <v>712923.27026236698</v>
      </c>
      <c r="G37" s="41">
        <v>17510371.417737599</v>
      </c>
      <c r="H37" s="98">
        <f t="shared" si="7"/>
        <v>18223294.687999967</v>
      </c>
      <c r="I37" s="98">
        <f t="shared" si="8"/>
        <v>38204212.031780556</v>
      </c>
    </row>
    <row r="38" spans="1:9" x14ac:dyDescent="0.35">
      <c r="A38" s="100" t="s">
        <v>169</v>
      </c>
      <c r="B38" s="99"/>
      <c r="C38" s="41">
        <v>131724.00049000001</v>
      </c>
      <c r="D38" s="41">
        <v>0</v>
      </c>
      <c r="E38" s="98">
        <f t="shared" si="6"/>
        <v>131724.00049000001</v>
      </c>
      <c r="F38" s="41">
        <v>0</v>
      </c>
      <c r="G38" s="41">
        <v>0</v>
      </c>
      <c r="H38" s="98">
        <f t="shared" si="7"/>
        <v>0</v>
      </c>
      <c r="I38" s="98">
        <f t="shared" si="8"/>
        <v>131724.00049000001</v>
      </c>
    </row>
    <row r="39" spans="1:9" x14ac:dyDescent="0.35">
      <c r="A39" s="100" t="s">
        <v>168</v>
      </c>
      <c r="B39" s="99"/>
      <c r="C39" s="41">
        <v>818173.76765282417</v>
      </c>
      <c r="D39" s="41">
        <v>4618818.154780467</v>
      </c>
      <c r="E39" s="98">
        <f t="shared" si="6"/>
        <v>5436991.9224332916</v>
      </c>
      <c r="F39" s="41">
        <v>0</v>
      </c>
      <c r="G39" s="41">
        <v>-4088069</v>
      </c>
      <c r="H39" s="98">
        <f t="shared" si="7"/>
        <v>-4088069</v>
      </c>
      <c r="I39" s="98">
        <f t="shared" si="8"/>
        <v>1348922.9224332916</v>
      </c>
    </row>
    <row r="40" spans="1:9" x14ac:dyDescent="0.35">
      <c r="A40" s="100" t="s">
        <v>139</v>
      </c>
      <c r="B40" s="99"/>
      <c r="C40" s="41">
        <v>26375244.211223569</v>
      </c>
      <c r="D40" s="41">
        <v>3391071.4377761884</v>
      </c>
      <c r="E40" s="98">
        <f t="shared" si="6"/>
        <v>29766315.648999758</v>
      </c>
      <c r="F40" s="41">
        <v>0</v>
      </c>
      <c r="G40" s="41">
        <v>0</v>
      </c>
      <c r="H40" s="98">
        <f t="shared" si="7"/>
        <v>0</v>
      </c>
      <c r="I40" s="98">
        <f t="shared" si="8"/>
        <v>29766315.648999758</v>
      </c>
    </row>
    <row r="41" spans="1:9" x14ac:dyDescent="0.35">
      <c r="A41" s="105"/>
      <c r="B41" s="97"/>
      <c r="C41" s="104"/>
      <c r="D41" s="104"/>
      <c r="E41" s="104"/>
      <c r="F41" s="104"/>
      <c r="G41" s="104"/>
      <c r="H41" s="104"/>
      <c r="I41" s="104"/>
    </row>
    <row r="42" spans="1:9" x14ac:dyDescent="0.35">
      <c r="A42" s="103" t="s">
        <v>20</v>
      </c>
      <c r="B42" s="102"/>
      <c r="C42" s="101">
        <f>SUM(C43:C51)</f>
        <v>1942185416.2420619</v>
      </c>
      <c r="D42" s="101">
        <f>SUM(D43:D51)</f>
        <v>755491715.47361124</v>
      </c>
      <c r="E42" s="101">
        <f t="shared" ref="E42:E51" si="9">SUM(C42:D42)</f>
        <v>2697677131.715673</v>
      </c>
      <c r="F42" s="101">
        <f>SUM(F43:F51)</f>
        <v>0</v>
      </c>
      <c r="G42" s="101">
        <f>SUM(G43:G51)</f>
        <v>-27252588.997781999</v>
      </c>
      <c r="H42" s="101">
        <f t="shared" ref="H42:H51" si="10">SUM(F42:G42)</f>
        <v>-27252588.997781999</v>
      </c>
      <c r="I42" s="101">
        <f t="shared" ref="I42:I51" si="11">E42+H42</f>
        <v>2670424542.7178907</v>
      </c>
    </row>
    <row r="43" spans="1:9" x14ac:dyDescent="0.35">
      <c r="A43" s="100" t="s">
        <v>167</v>
      </c>
      <c r="B43" s="99"/>
      <c r="C43" s="41">
        <v>935284673.16117084</v>
      </c>
      <c r="D43" s="41">
        <v>281888075.61333537</v>
      </c>
      <c r="E43" s="98">
        <f t="shared" si="9"/>
        <v>1217172748.7745061</v>
      </c>
      <c r="F43" s="41">
        <v>0</v>
      </c>
      <c r="G43" s="41">
        <v>0</v>
      </c>
      <c r="H43" s="98">
        <f t="shared" si="10"/>
        <v>0</v>
      </c>
      <c r="I43" s="98">
        <f t="shared" si="11"/>
        <v>1217172748.7745061</v>
      </c>
    </row>
    <row r="44" spans="1:9" x14ac:dyDescent="0.35">
      <c r="A44" s="100" t="s">
        <v>166</v>
      </c>
      <c r="B44" s="99"/>
      <c r="C44" s="41">
        <v>243958712.36191043</v>
      </c>
      <c r="D44" s="41">
        <v>69259564.510265201</v>
      </c>
      <c r="E44" s="98">
        <f t="shared" si="9"/>
        <v>313218276.87217563</v>
      </c>
      <c r="F44" s="41">
        <v>0</v>
      </c>
      <c r="G44" s="41">
        <v>0</v>
      </c>
      <c r="H44" s="98">
        <f t="shared" si="10"/>
        <v>0</v>
      </c>
      <c r="I44" s="98">
        <f t="shared" si="11"/>
        <v>313218276.87217563</v>
      </c>
    </row>
    <row r="45" spans="1:9" x14ac:dyDescent="0.35">
      <c r="A45" s="100" t="s">
        <v>165</v>
      </c>
      <c r="B45" s="99"/>
      <c r="C45" s="41">
        <v>79370471.24326472</v>
      </c>
      <c r="D45" s="41">
        <v>74145528.773024365</v>
      </c>
      <c r="E45" s="98">
        <f t="shared" si="9"/>
        <v>153516000.01628909</v>
      </c>
      <c r="F45" s="41">
        <v>0</v>
      </c>
      <c r="G45" s="41">
        <v>7169874.0022179997</v>
      </c>
      <c r="H45" s="98">
        <f t="shared" si="10"/>
        <v>7169874.0022179997</v>
      </c>
      <c r="I45" s="98">
        <f t="shared" si="11"/>
        <v>160685874.01850709</v>
      </c>
    </row>
    <row r="46" spans="1:9" x14ac:dyDescent="0.35">
      <c r="A46" s="100" t="s">
        <v>164</v>
      </c>
      <c r="B46" s="99"/>
      <c r="C46" s="41">
        <v>548544959.57792258</v>
      </c>
      <c r="D46" s="41">
        <v>232206767.44643962</v>
      </c>
      <c r="E46" s="98">
        <f t="shared" si="9"/>
        <v>780751727.02436221</v>
      </c>
      <c r="F46" s="41">
        <v>0</v>
      </c>
      <c r="G46" s="41">
        <v>755241</v>
      </c>
      <c r="H46" s="98">
        <f t="shared" si="10"/>
        <v>755241</v>
      </c>
      <c r="I46" s="98">
        <f t="shared" si="11"/>
        <v>781506968.02436221</v>
      </c>
    </row>
    <row r="47" spans="1:9" x14ac:dyDescent="0.35">
      <c r="A47" s="100" t="s">
        <v>163</v>
      </c>
      <c r="B47" s="99"/>
      <c r="C47" s="41">
        <v>23936127.564940505</v>
      </c>
      <c r="D47" s="41">
        <v>16065882.514421571</v>
      </c>
      <c r="E47" s="98">
        <f t="shared" si="9"/>
        <v>40002010.07936208</v>
      </c>
      <c r="F47" s="41">
        <v>0</v>
      </c>
      <c r="G47" s="41">
        <v>0</v>
      </c>
      <c r="H47" s="98">
        <f t="shared" si="10"/>
        <v>0</v>
      </c>
      <c r="I47" s="98">
        <f t="shared" si="11"/>
        <v>40002010.07936208</v>
      </c>
    </row>
    <row r="48" spans="1:9" x14ac:dyDescent="0.35">
      <c r="A48" s="100" t="s">
        <v>162</v>
      </c>
      <c r="B48" s="99"/>
      <c r="C48" s="41">
        <v>51858341.592798859</v>
      </c>
      <c r="D48" s="41">
        <v>56250978.444063336</v>
      </c>
      <c r="E48" s="98">
        <f t="shared" si="9"/>
        <v>108109320.03686219</v>
      </c>
      <c r="F48" s="41">
        <v>0</v>
      </c>
      <c r="G48" s="41">
        <v>-35246666</v>
      </c>
      <c r="H48" s="98">
        <f t="shared" si="10"/>
        <v>-35246666</v>
      </c>
      <c r="I48" s="98">
        <f t="shared" si="11"/>
        <v>72862654.036862195</v>
      </c>
    </row>
    <row r="49" spans="1:9" x14ac:dyDescent="0.35">
      <c r="A49" s="100" t="s">
        <v>161</v>
      </c>
      <c r="B49" s="99"/>
      <c r="C49" s="41">
        <v>12237374.669606671</v>
      </c>
      <c r="D49" s="41">
        <v>14491684.090607719</v>
      </c>
      <c r="E49" s="98">
        <f t="shared" si="9"/>
        <v>26729058.760214388</v>
      </c>
      <c r="F49" s="41">
        <v>0</v>
      </c>
      <c r="G49" s="41">
        <v>0</v>
      </c>
      <c r="H49" s="98">
        <f t="shared" si="10"/>
        <v>0</v>
      </c>
      <c r="I49" s="98">
        <f t="shared" si="11"/>
        <v>26729058.760214388</v>
      </c>
    </row>
    <row r="50" spans="1:9" x14ac:dyDescent="0.35">
      <c r="A50" s="100" t="s">
        <v>160</v>
      </c>
      <c r="B50" s="99"/>
      <c r="C50" s="41">
        <v>1886715.2799517589</v>
      </c>
      <c r="D50" s="41">
        <v>3538698.0051982407</v>
      </c>
      <c r="E50" s="98">
        <f t="shared" si="9"/>
        <v>5425413.2851499999</v>
      </c>
      <c r="F50" s="41">
        <v>0</v>
      </c>
      <c r="G50" s="41">
        <v>0</v>
      </c>
      <c r="H50" s="98">
        <f t="shared" si="10"/>
        <v>0</v>
      </c>
      <c r="I50" s="98">
        <f t="shared" si="11"/>
        <v>5425413.2851499999</v>
      </c>
    </row>
    <row r="51" spans="1:9" x14ac:dyDescent="0.35">
      <c r="A51" s="100" t="s">
        <v>139</v>
      </c>
      <c r="B51" s="99"/>
      <c r="C51" s="41">
        <v>45108040.790495411</v>
      </c>
      <c r="D51" s="41">
        <v>7644536.0762558188</v>
      </c>
      <c r="E51" s="98">
        <f t="shared" si="9"/>
        <v>52752576.866751231</v>
      </c>
      <c r="F51" s="41">
        <v>0</v>
      </c>
      <c r="G51" s="41">
        <v>68962</v>
      </c>
      <c r="H51" s="98">
        <f t="shared" si="10"/>
        <v>68962</v>
      </c>
      <c r="I51" s="98">
        <f t="shared" si="11"/>
        <v>52821538.866751231</v>
      </c>
    </row>
    <row r="52" spans="1:9" x14ac:dyDescent="0.35">
      <c r="A52" s="105"/>
      <c r="B52" s="97"/>
      <c r="C52" s="104"/>
      <c r="D52" s="104"/>
      <c r="E52" s="104"/>
      <c r="F52" s="104"/>
      <c r="G52" s="104"/>
      <c r="H52" s="104"/>
      <c r="I52" s="104"/>
    </row>
    <row r="53" spans="1:9" x14ac:dyDescent="0.35">
      <c r="A53" s="103" t="s">
        <v>18</v>
      </c>
      <c r="B53" s="102"/>
      <c r="C53" s="101">
        <f>SUM(C54:C62)</f>
        <v>33199410.560798403</v>
      </c>
      <c r="D53" s="101">
        <f>SUM(D54:D62)</f>
        <v>47147950.744277447</v>
      </c>
      <c r="E53" s="101">
        <f t="shared" ref="E53:E62" si="12">SUM(C53:D53)</f>
        <v>80347361.305075854</v>
      </c>
      <c r="F53" s="101">
        <f>SUM(F54:F62)</f>
        <v>0</v>
      </c>
      <c r="G53" s="101">
        <f>SUM(G54:G62)</f>
        <v>-4497799</v>
      </c>
      <c r="H53" s="101">
        <f t="shared" ref="H53:H62" si="13">SUM(F53:G53)</f>
        <v>-4497799</v>
      </c>
      <c r="I53" s="101">
        <f t="shared" ref="I53:I62" si="14">E53+H53</f>
        <v>75849562.305075854</v>
      </c>
    </row>
    <row r="54" spans="1:9" x14ac:dyDescent="0.35">
      <c r="A54" s="100" t="s">
        <v>159</v>
      </c>
      <c r="B54" s="99"/>
      <c r="C54" s="41">
        <v>26127151.871906817</v>
      </c>
      <c r="D54" s="41">
        <v>31039447.933481138</v>
      </c>
      <c r="E54" s="98">
        <f t="shared" si="12"/>
        <v>57166599.805387959</v>
      </c>
      <c r="F54" s="41">
        <v>0</v>
      </c>
      <c r="G54" s="41">
        <v>-7408996</v>
      </c>
      <c r="H54" s="98">
        <f t="shared" si="13"/>
        <v>-7408996</v>
      </c>
      <c r="I54" s="98">
        <f t="shared" si="14"/>
        <v>49757603.805387959</v>
      </c>
    </row>
    <row r="55" spans="1:9" x14ac:dyDescent="0.35">
      <c r="A55" s="100" t="s">
        <v>158</v>
      </c>
      <c r="B55" s="99"/>
      <c r="C55" s="41">
        <v>18676.960405692298</v>
      </c>
      <c r="D55" s="41">
        <v>218354.17729630781</v>
      </c>
      <c r="E55" s="98">
        <f t="shared" si="12"/>
        <v>237031.13770200009</v>
      </c>
      <c r="F55" s="41">
        <v>0</v>
      </c>
      <c r="G55" s="41">
        <v>0</v>
      </c>
      <c r="H55" s="98">
        <f t="shared" si="13"/>
        <v>0</v>
      </c>
      <c r="I55" s="98">
        <f t="shared" si="14"/>
        <v>237031.13770200009</v>
      </c>
    </row>
    <row r="56" spans="1:9" x14ac:dyDescent="0.35">
      <c r="A56" s="100" t="s">
        <v>157</v>
      </c>
      <c r="B56" s="99"/>
      <c r="C56" s="41">
        <v>203496.98958245164</v>
      </c>
      <c r="D56" s="41">
        <v>1611747.17821</v>
      </c>
      <c r="E56" s="98">
        <f t="shared" si="12"/>
        <v>1815244.1677924516</v>
      </c>
      <c r="F56" s="41">
        <v>0</v>
      </c>
      <c r="G56" s="41">
        <v>0</v>
      </c>
      <c r="H56" s="98">
        <f t="shared" si="13"/>
        <v>0</v>
      </c>
      <c r="I56" s="98">
        <f t="shared" si="14"/>
        <v>1815244.1677924516</v>
      </c>
    </row>
    <row r="57" spans="1:9" x14ac:dyDescent="0.35">
      <c r="A57" s="100" t="s">
        <v>156</v>
      </c>
      <c r="B57" s="99"/>
      <c r="C57" s="41">
        <v>2684289.3179618968</v>
      </c>
      <c r="D57" s="41">
        <v>14255801.651291518</v>
      </c>
      <c r="E57" s="98">
        <f t="shared" si="12"/>
        <v>16940090.969253413</v>
      </c>
      <c r="F57" s="41">
        <v>0</v>
      </c>
      <c r="G57" s="41">
        <v>2911197</v>
      </c>
      <c r="H57" s="98">
        <f t="shared" si="13"/>
        <v>2911197</v>
      </c>
      <c r="I57" s="98">
        <f t="shared" si="14"/>
        <v>19851287.969253413</v>
      </c>
    </row>
    <row r="58" spans="1:9" x14ac:dyDescent="0.35">
      <c r="A58" s="100" t="s">
        <v>155</v>
      </c>
      <c r="B58" s="99"/>
      <c r="C58" s="41">
        <v>36880.383500000004</v>
      </c>
      <c r="D58" s="41">
        <v>0</v>
      </c>
      <c r="E58" s="98">
        <f t="shared" si="12"/>
        <v>36880.383500000004</v>
      </c>
      <c r="F58" s="41">
        <v>0</v>
      </c>
      <c r="G58" s="41">
        <v>0</v>
      </c>
      <c r="H58" s="98">
        <f t="shared" si="13"/>
        <v>0</v>
      </c>
      <c r="I58" s="98">
        <f t="shared" si="14"/>
        <v>36880.383500000004</v>
      </c>
    </row>
    <row r="59" spans="1:9" x14ac:dyDescent="0.35">
      <c r="A59" s="100" t="s">
        <v>154</v>
      </c>
      <c r="B59" s="99"/>
      <c r="C59" s="41">
        <v>88883.888938802702</v>
      </c>
      <c r="D59" s="41">
        <v>0</v>
      </c>
      <c r="E59" s="98">
        <f t="shared" si="12"/>
        <v>88883.888938802702</v>
      </c>
      <c r="F59" s="41">
        <v>0</v>
      </c>
      <c r="G59" s="41">
        <v>0</v>
      </c>
      <c r="H59" s="98">
        <f t="shared" si="13"/>
        <v>0</v>
      </c>
      <c r="I59" s="98">
        <f t="shared" si="14"/>
        <v>88883.888938802702</v>
      </c>
    </row>
    <row r="60" spans="1:9" x14ac:dyDescent="0.35">
      <c r="A60" s="100" t="s">
        <v>153</v>
      </c>
      <c r="B60" s="99"/>
      <c r="C60" s="41">
        <v>0</v>
      </c>
      <c r="D60" s="41">
        <v>0</v>
      </c>
      <c r="E60" s="98">
        <f t="shared" si="12"/>
        <v>0</v>
      </c>
      <c r="F60" s="41">
        <v>0</v>
      </c>
      <c r="G60" s="41">
        <v>0</v>
      </c>
      <c r="H60" s="98">
        <f t="shared" si="13"/>
        <v>0</v>
      </c>
      <c r="I60" s="98">
        <f t="shared" si="14"/>
        <v>0</v>
      </c>
    </row>
    <row r="61" spans="1:9" x14ac:dyDescent="0.35">
      <c r="A61" s="100" t="s">
        <v>152</v>
      </c>
      <c r="B61" s="99"/>
      <c r="C61" s="41">
        <v>0</v>
      </c>
      <c r="D61" s="41">
        <v>0</v>
      </c>
      <c r="E61" s="98">
        <f t="shared" si="12"/>
        <v>0</v>
      </c>
      <c r="F61" s="41">
        <v>0</v>
      </c>
      <c r="G61" s="41">
        <v>0</v>
      </c>
      <c r="H61" s="98">
        <f t="shared" si="13"/>
        <v>0</v>
      </c>
      <c r="I61" s="98">
        <f t="shared" si="14"/>
        <v>0</v>
      </c>
    </row>
    <row r="62" spans="1:9" x14ac:dyDescent="0.35">
      <c r="A62" s="100" t="s">
        <v>139</v>
      </c>
      <c r="B62" s="99"/>
      <c r="C62" s="41">
        <v>4040031.1485027401</v>
      </c>
      <c r="D62" s="41">
        <v>22599.803998481799</v>
      </c>
      <c r="E62" s="98">
        <f t="shared" si="12"/>
        <v>4062630.952501222</v>
      </c>
      <c r="F62" s="41">
        <v>0</v>
      </c>
      <c r="G62" s="41">
        <v>0</v>
      </c>
      <c r="H62" s="98">
        <f t="shared" si="13"/>
        <v>0</v>
      </c>
      <c r="I62" s="98">
        <f t="shared" si="14"/>
        <v>4062630.952501222</v>
      </c>
    </row>
    <row r="63" spans="1:9" x14ac:dyDescent="0.35">
      <c r="A63" s="105"/>
      <c r="B63" s="97"/>
      <c r="C63" s="104"/>
      <c r="D63" s="104"/>
      <c r="E63" s="104"/>
      <c r="F63" s="104"/>
      <c r="G63" s="104"/>
      <c r="H63" s="104"/>
      <c r="I63" s="104"/>
    </row>
    <row r="64" spans="1:9" x14ac:dyDescent="0.35">
      <c r="A64" s="103" t="s">
        <v>17</v>
      </c>
      <c r="B64" s="102"/>
      <c r="C64" s="101">
        <f>SUM(C65:C73)</f>
        <v>3633289.0614335313</v>
      </c>
      <c r="D64" s="101">
        <f>SUM(D65:D73)</f>
        <v>9377081.1154874656</v>
      </c>
      <c r="E64" s="101">
        <f t="shared" ref="E64:E73" si="15">SUM(C64:D64)</f>
        <v>13010370.176920997</v>
      </c>
      <c r="F64" s="101">
        <f>SUM(F65:F73)</f>
        <v>0</v>
      </c>
      <c r="G64" s="101">
        <f>SUM(G65:G73)</f>
        <v>1796976</v>
      </c>
      <c r="H64" s="101">
        <f t="shared" ref="H64:H73" si="16">SUM(F64:G64)</f>
        <v>1796976</v>
      </c>
      <c r="I64" s="101">
        <f t="shared" ref="I64:I73" si="17">E64+H64</f>
        <v>14807346.176920997</v>
      </c>
    </row>
    <row r="65" spans="1:9" x14ac:dyDescent="0.35">
      <c r="A65" s="100" t="s">
        <v>159</v>
      </c>
      <c r="B65" s="99"/>
      <c r="C65" s="41">
        <v>40297.869928491396</v>
      </c>
      <c r="D65" s="41">
        <v>22682.809651508502</v>
      </c>
      <c r="E65" s="98">
        <f t="shared" si="15"/>
        <v>62980.679579999894</v>
      </c>
      <c r="F65" s="41">
        <v>0</v>
      </c>
      <c r="G65" s="41">
        <v>0</v>
      </c>
      <c r="H65" s="98">
        <f t="shared" si="16"/>
        <v>0</v>
      </c>
      <c r="I65" s="98">
        <f t="shared" si="17"/>
        <v>62980.679579999894</v>
      </c>
    </row>
    <row r="66" spans="1:9" x14ac:dyDescent="0.35">
      <c r="A66" s="100" t="s">
        <v>158</v>
      </c>
      <c r="B66" s="99"/>
      <c r="C66" s="41">
        <v>0</v>
      </c>
      <c r="D66" s="41">
        <v>997473.53321999998</v>
      </c>
      <c r="E66" s="98">
        <f t="shared" si="15"/>
        <v>997473.53321999998</v>
      </c>
      <c r="F66" s="41">
        <v>0</v>
      </c>
      <c r="G66" s="41">
        <v>2194569</v>
      </c>
      <c r="H66" s="98">
        <f t="shared" si="16"/>
        <v>2194569</v>
      </c>
      <c r="I66" s="98">
        <f t="shared" si="17"/>
        <v>3192042.5332200001</v>
      </c>
    </row>
    <row r="67" spans="1:9" x14ac:dyDescent="0.35">
      <c r="A67" s="100" t="s">
        <v>157</v>
      </c>
      <c r="B67" s="99"/>
      <c r="C67" s="41">
        <v>0</v>
      </c>
      <c r="D67" s="41">
        <v>0</v>
      </c>
      <c r="E67" s="98">
        <f t="shared" si="15"/>
        <v>0</v>
      </c>
      <c r="F67" s="41">
        <v>0</v>
      </c>
      <c r="G67" s="41">
        <v>0</v>
      </c>
      <c r="H67" s="98">
        <f t="shared" si="16"/>
        <v>0</v>
      </c>
      <c r="I67" s="98">
        <f t="shared" si="17"/>
        <v>0</v>
      </c>
    </row>
    <row r="68" spans="1:9" x14ac:dyDescent="0.35">
      <c r="A68" s="100" t="s">
        <v>156</v>
      </c>
      <c r="B68" s="99"/>
      <c r="C68" s="41">
        <v>1541371.51101374</v>
      </c>
      <c r="D68" s="41">
        <v>5480269.0080686733</v>
      </c>
      <c r="E68" s="98">
        <f t="shared" si="15"/>
        <v>7021640.5190824131</v>
      </c>
      <c r="F68" s="41">
        <v>0</v>
      </c>
      <c r="G68" s="41">
        <v>0</v>
      </c>
      <c r="H68" s="98">
        <f t="shared" si="16"/>
        <v>0</v>
      </c>
      <c r="I68" s="98">
        <f t="shared" si="17"/>
        <v>7021640.5190824131</v>
      </c>
    </row>
    <row r="69" spans="1:9" x14ac:dyDescent="0.35">
      <c r="A69" s="100" t="s">
        <v>155</v>
      </c>
      <c r="B69" s="99"/>
      <c r="C69" s="41">
        <v>322900.20306129998</v>
      </c>
      <c r="D69" s="41">
        <v>1727803.9275415963</v>
      </c>
      <c r="E69" s="98">
        <f t="shared" si="15"/>
        <v>2050704.1306028962</v>
      </c>
      <c r="F69" s="41">
        <v>0</v>
      </c>
      <c r="G69" s="41">
        <v>0</v>
      </c>
      <c r="H69" s="98">
        <f t="shared" si="16"/>
        <v>0</v>
      </c>
      <c r="I69" s="98">
        <f t="shared" si="17"/>
        <v>2050704.1306028962</v>
      </c>
    </row>
    <row r="70" spans="1:9" x14ac:dyDescent="0.35">
      <c r="A70" s="100" t="s">
        <v>154</v>
      </c>
      <c r="B70" s="99"/>
      <c r="C70" s="41">
        <v>1690709.2720000001</v>
      </c>
      <c r="D70" s="41">
        <v>0</v>
      </c>
      <c r="E70" s="98">
        <f t="shared" si="15"/>
        <v>1690709.2720000001</v>
      </c>
      <c r="F70" s="41">
        <v>0</v>
      </c>
      <c r="G70" s="41">
        <v>0</v>
      </c>
      <c r="H70" s="98">
        <f t="shared" si="16"/>
        <v>0</v>
      </c>
      <c r="I70" s="98">
        <f t="shared" si="17"/>
        <v>1690709.2720000001</v>
      </c>
    </row>
    <row r="71" spans="1:9" x14ac:dyDescent="0.35">
      <c r="A71" s="100" t="s">
        <v>153</v>
      </c>
      <c r="B71" s="99"/>
      <c r="C71" s="41">
        <v>0</v>
      </c>
      <c r="D71" s="41">
        <v>0</v>
      </c>
      <c r="E71" s="98">
        <f t="shared" si="15"/>
        <v>0</v>
      </c>
      <c r="F71" s="41">
        <v>0</v>
      </c>
      <c r="G71" s="41">
        <v>0</v>
      </c>
      <c r="H71" s="98">
        <f t="shared" si="16"/>
        <v>0</v>
      </c>
      <c r="I71" s="98">
        <f t="shared" si="17"/>
        <v>0</v>
      </c>
    </row>
    <row r="72" spans="1:9" x14ac:dyDescent="0.35">
      <c r="A72" s="100" t="s">
        <v>152</v>
      </c>
      <c r="B72" s="99"/>
      <c r="C72" s="41">
        <v>23072.081630000001</v>
      </c>
      <c r="D72" s="41">
        <v>277912.35843000002</v>
      </c>
      <c r="E72" s="98">
        <f t="shared" si="15"/>
        <v>300984.44006000005</v>
      </c>
      <c r="F72" s="41">
        <v>0</v>
      </c>
      <c r="G72" s="41">
        <v>0</v>
      </c>
      <c r="H72" s="98">
        <f t="shared" si="16"/>
        <v>0</v>
      </c>
      <c r="I72" s="98">
        <f t="shared" si="17"/>
        <v>300984.44006000005</v>
      </c>
    </row>
    <row r="73" spans="1:9" x14ac:dyDescent="0.35">
      <c r="A73" s="100" t="s">
        <v>139</v>
      </c>
      <c r="B73" s="99"/>
      <c r="C73" s="41">
        <v>14938.123799999999</v>
      </c>
      <c r="D73" s="41">
        <v>870939.47857568739</v>
      </c>
      <c r="E73" s="98">
        <f t="shared" si="15"/>
        <v>885877.60237568733</v>
      </c>
      <c r="F73" s="41">
        <v>0</v>
      </c>
      <c r="G73" s="41">
        <v>-397593</v>
      </c>
      <c r="H73" s="98">
        <f t="shared" si="16"/>
        <v>-397593</v>
      </c>
      <c r="I73" s="98">
        <f t="shared" si="17"/>
        <v>488284.60237568733</v>
      </c>
    </row>
    <row r="74" spans="1:9" x14ac:dyDescent="0.35">
      <c r="A74" s="105"/>
      <c r="B74" s="97"/>
      <c r="C74" s="104"/>
      <c r="D74" s="104"/>
      <c r="E74" s="104"/>
      <c r="F74" s="104"/>
      <c r="G74" s="104"/>
      <c r="H74" s="104"/>
      <c r="I74" s="104"/>
    </row>
    <row r="75" spans="1:9" x14ac:dyDescent="0.35">
      <c r="A75" s="103" t="s">
        <v>16</v>
      </c>
      <c r="B75" s="102"/>
      <c r="C75" s="101">
        <f>SUM(C76:C81)</f>
        <v>88802973.298550665</v>
      </c>
      <c r="D75" s="101">
        <f>SUM(D76:D81)</f>
        <v>106483601.31074671</v>
      </c>
      <c r="E75" s="101">
        <f t="shared" ref="E75:E81" si="18">SUM(C75:D75)</f>
        <v>195286574.60929739</v>
      </c>
      <c r="F75" s="101">
        <f>SUM(F76:F81)</f>
        <v>18075.84462324133</v>
      </c>
      <c r="G75" s="101">
        <f>SUM(G76:G81)</f>
        <v>545533.06025425903</v>
      </c>
      <c r="H75" s="101">
        <f t="shared" ref="H75:H81" si="19">SUM(F75:G75)</f>
        <v>563608.90487750038</v>
      </c>
      <c r="I75" s="101">
        <f t="shared" ref="I75:I81" si="20">E75+H75</f>
        <v>195850183.51417491</v>
      </c>
    </row>
    <row r="76" spans="1:9" x14ac:dyDescent="0.35">
      <c r="A76" s="100" t="s">
        <v>151</v>
      </c>
      <c r="B76" s="99"/>
      <c r="C76" s="41">
        <v>28465100.566029653</v>
      </c>
      <c r="D76" s="41">
        <v>4373736.4358872613</v>
      </c>
      <c r="E76" s="98">
        <f t="shared" si="18"/>
        <v>32838837.001916915</v>
      </c>
      <c r="F76" s="41">
        <v>4818.1738009942301</v>
      </c>
      <c r="G76" s="41">
        <v>143161.141046506</v>
      </c>
      <c r="H76" s="98">
        <f t="shared" si="19"/>
        <v>147979.31484750024</v>
      </c>
      <c r="I76" s="98">
        <f t="shared" si="20"/>
        <v>32986816.316764414</v>
      </c>
    </row>
    <row r="77" spans="1:9" x14ac:dyDescent="0.35">
      <c r="A77" s="100" t="s">
        <v>150</v>
      </c>
      <c r="B77" s="99"/>
      <c r="C77" s="41">
        <v>25769622.686896898</v>
      </c>
      <c r="D77" s="41">
        <v>86725586.675800443</v>
      </c>
      <c r="E77" s="98">
        <f t="shared" si="18"/>
        <v>112495209.36269733</v>
      </c>
      <c r="F77" s="41">
        <v>0</v>
      </c>
      <c r="G77" s="41">
        <v>55761</v>
      </c>
      <c r="H77" s="98">
        <f t="shared" si="19"/>
        <v>55761</v>
      </c>
      <c r="I77" s="98">
        <f t="shared" si="20"/>
        <v>112550970.36269733</v>
      </c>
    </row>
    <row r="78" spans="1:9" x14ac:dyDescent="0.35">
      <c r="A78" s="100" t="s">
        <v>149</v>
      </c>
      <c r="B78" s="99"/>
      <c r="C78" s="41">
        <v>8575221.6236461811</v>
      </c>
      <c r="D78" s="41">
        <v>3645411.6388997259</v>
      </c>
      <c r="E78" s="98">
        <f t="shared" si="18"/>
        <v>12220633.262545906</v>
      </c>
      <c r="F78" s="41">
        <v>0</v>
      </c>
      <c r="G78" s="41">
        <v>0</v>
      </c>
      <c r="H78" s="98">
        <f t="shared" si="19"/>
        <v>0</v>
      </c>
      <c r="I78" s="98">
        <f t="shared" si="20"/>
        <v>12220633.262545906</v>
      </c>
    </row>
    <row r="79" spans="1:9" x14ac:dyDescent="0.35">
      <c r="A79" s="100" t="s">
        <v>148</v>
      </c>
      <c r="B79" s="99"/>
      <c r="C79" s="41">
        <v>22947529.315137632</v>
      </c>
      <c r="D79" s="41">
        <v>9539028.7054173276</v>
      </c>
      <c r="E79" s="98">
        <f t="shared" si="18"/>
        <v>32486558.02055496</v>
      </c>
      <c r="F79" s="41">
        <v>0</v>
      </c>
      <c r="G79" s="41">
        <v>0</v>
      </c>
      <c r="H79" s="98">
        <f t="shared" si="19"/>
        <v>0</v>
      </c>
      <c r="I79" s="98">
        <f t="shared" si="20"/>
        <v>32486558.02055496</v>
      </c>
    </row>
    <row r="80" spans="1:9" x14ac:dyDescent="0.35">
      <c r="A80" s="100" t="s">
        <v>147</v>
      </c>
      <c r="B80" s="99"/>
      <c r="C80" s="41">
        <v>0</v>
      </c>
      <c r="D80" s="41">
        <v>0</v>
      </c>
      <c r="E80" s="98">
        <f t="shared" si="18"/>
        <v>0</v>
      </c>
      <c r="F80" s="41">
        <v>0</v>
      </c>
      <c r="G80" s="41">
        <v>0</v>
      </c>
      <c r="H80" s="98">
        <f t="shared" si="19"/>
        <v>0</v>
      </c>
      <c r="I80" s="98">
        <f t="shared" si="20"/>
        <v>0</v>
      </c>
    </row>
    <row r="81" spans="1:9" x14ac:dyDescent="0.35">
      <c r="A81" s="100" t="s">
        <v>139</v>
      </c>
      <c r="B81" s="99"/>
      <c r="C81" s="41">
        <v>3045499.1068403171</v>
      </c>
      <c r="D81" s="41">
        <v>2199837.8547419417</v>
      </c>
      <c r="E81" s="98">
        <f t="shared" si="18"/>
        <v>5245336.9615822583</v>
      </c>
      <c r="F81" s="41">
        <v>13257.670822247101</v>
      </c>
      <c r="G81" s="41">
        <v>346610.91920775297</v>
      </c>
      <c r="H81" s="98">
        <f t="shared" si="19"/>
        <v>359868.59003000008</v>
      </c>
      <c r="I81" s="98">
        <f t="shared" si="20"/>
        <v>5605205.551612258</v>
      </c>
    </row>
    <row r="82" spans="1:9" x14ac:dyDescent="0.35">
      <c r="A82" s="105"/>
      <c r="B82" s="97"/>
      <c r="C82" s="104"/>
      <c r="D82" s="104"/>
      <c r="E82" s="104"/>
      <c r="F82" s="104"/>
      <c r="G82" s="104"/>
      <c r="H82" s="104"/>
      <c r="I82" s="104"/>
    </row>
    <row r="83" spans="1:9" x14ac:dyDescent="0.35">
      <c r="A83" s="103" t="s">
        <v>15</v>
      </c>
      <c r="B83" s="102"/>
      <c r="C83" s="101">
        <f>SUM(C84:C88)</f>
        <v>71433373.688632861</v>
      </c>
      <c r="D83" s="101">
        <f>SUM(D84:D88)</f>
        <v>61503602.055730246</v>
      </c>
      <c r="E83" s="101">
        <f t="shared" ref="E83:E88" si="21">SUM(C83:D83)</f>
        <v>132936975.7443631</v>
      </c>
      <c r="F83" s="101">
        <f>SUM(F84:F88)</f>
        <v>0</v>
      </c>
      <c r="G83" s="101">
        <f>SUM(G84:G88)</f>
        <v>0</v>
      </c>
      <c r="H83" s="101">
        <f t="shared" ref="H83:H88" si="22">SUM(F83:G83)</f>
        <v>0</v>
      </c>
      <c r="I83" s="101">
        <f t="shared" ref="I83:I88" si="23">E83+H83</f>
        <v>132936975.7443631</v>
      </c>
    </row>
    <row r="84" spans="1:9" x14ac:dyDescent="0.35">
      <c r="A84" s="100" t="s">
        <v>146</v>
      </c>
      <c r="B84" s="99"/>
      <c r="C84" s="41">
        <v>2055534.0567948001</v>
      </c>
      <c r="D84" s="41">
        <v>46688653.164121658</v>
      </c>
      <c r="E84" s="98">
        <f t="shared" si="21"/>
        <v>48744187.220916457</v>
      </c>
      <c r="F84" s="41">
        <v>0</v>
      </c>
      <c r="G84" s="41">
        <v>0</v>
      </c>
      <c r="H84" s="98">
        <f t="shared" si="22"/>
        <v>0</v>
      </c>
      <c r="I84" s="98">
        <f t="shared" si="23"/>
        <v>48744187.220916457</v>
      </c>
    </row>
    <row r="85" spans="1:9" x14ac:dyDescent="0.35">
      <c r="A85" s="100" t="s">
        <v>145</v>
      </c>
      <c r="B85" s="99"/>
      <c r="C85" s="41">
        <v>46468425.781122237</v>
      </c>
      <c r="D85" s="41">
        <v>1434114.1981899999</v>
      </c>
      <c r="E85" s="98">
        <f t="shared" si="21"/>
        <v>47902539.979312241</v>
      </c>
      <c r="F85" s="41">
        <v>0</v>
      </c>
      <c r="G85" s="41">
        <v>0</v>
      </c>
      <c r="H85" s="98">
        <f t="shared" si="22"/>
        <v>0</v>
      </c>
      <c r="I85" s="98">
        <f t="shared" si="23"/>
        <v>47902539.979312241</v>
      </c>
    </row>
    <row r="86" spans="1:9" x14ac:dyDescent="0.35">
      <c r="A86" s="100" t="s">
        <v>144</v>
      </c>
      <c r="B86" s="99"/>
      <c r="C86" s="41">
        <v>2929369.54480833</v>
      </c>
      <c r="D86" s="41">
        <v>1090977.7168099999</v>
      </c>
      <c r="E86" s="98">
        <f t="shared" si="21"/>
        <v>4020347.2616183301</v>
      </c>
      <c r="F86" s="41">
        <v>0</v>
      </c>
      <c r="G86" s="41">
        <v>0</v>
      </c>
      <c r="H86" s="98">
        <f t="shared" si="22"/>
        <v>0</v>
      </c>
      <c r="I86" s="98">
        <f t="shared" si="23"/>
        <v>4020347.2616183301</v>
      </c>
    </row>
    <row r="87" spans="1:9" x14ac:dyDescent="0.35">
      <c r="A87" s="100" t="s">
        <v>143</v>
      </c>
      <c r="B87" s="99"/>
      <c r="C87" s="41">
        <v>6099500.7358152103</v>
      </c>
      <c r="D87" s="41">
        <v>20163048.941390004</v>
      </c>
      <c r="E87" s="98">
        <f t="shared" si="21"/>
        <v>26262549.677205212</v>
      </c>
      <c r="F87" s="41">
        <v>0</v>
      </c>
      <c r="G87" s="41">
        <v>0</v>
      </c>
      <c r="H87" s="98">
        <f t="shared" si="22"/>
        <v>0</v>
      </c>
      <c r="I87" s="98">
        <f t="shared" si="23"/>
        <v>26262549.677205212</v>
      </c>
    </row>
    <row r="88" spans="1:9" x14ac:dyDescent="0.35">
      <c r="A88" s="100" t="s">
        <v>139</v>
      </c>
      <c r="B88" s="99"/>
      <c r="C88" s="41">
        <v>13880543.570092281</v>
      </c>
      <c r="D88" s="41">
        <v>-7873191.964781424</v>
      </c>
      <c r="E88" s="98">
        <f t="shared" si="21"/>
        <v>6007351.6053108573</v>
      </c>
      <c r="F88" s="41">
        <v>0</v>
      </c>
      <c r="G88" s="41">
        <v>0</v>
      </c>
      <c r="H88" s="98">
        <f t="shared" si="22"/>
        <v>0</v>
      </c>
      <c r="I88" s="98">
        <f t="shared" si="23"/>
        <v>6007351.6053108573</v>
      </c>
    </row>
    <row r="89" spans="1:9" x14ac:dyDescent="0.35">
      <c r="A89" s="105"/>
      <c r="B89" s="97"/>
      <c r="C89" s="104"/>
      <c r="D89" s="104"/>
      <c r="E89" s="104"/>
      <c r="F89" s="104"/>
      <c r="G89" s="104"/>
      <c r="H89" s="104"/>
      <c r="I89" s="104"/>
    </row>
    <row r="90" spans="1:9" x14ac:dyDescent="0.35">
      <c r="A90" s="103" t="s">
        <v>13</v>
      </c>
      <c r="B90" s="102"/>
      <c r="C90" s="101">
        <f>SUM(C91:C94)</f>
        <v>2260675.6137565402</v>
      </c>
      <c r="D90" s="101">
        <f>SUM(D91:D94)</f>
        <v>37701345.143923461</v>
      </c>
      <c r="E90" s="101">
        <f>SUM(C90:D90)</f>
        <v>39962020.757679999</v>
      </c>
      <c r="F90" s="101">
        <f>SUM(F91:F94)</f>
        <v>38261.098449556099</v>
      </c>
      <c r="G90" s="101">
        <f>SUM(G91:G94)</f>
        <v>3757466.7385547399</v>
      </c>
      <c r="H90" s="101">
        <f>SUM(F90:G90)</f>
        <v>3795727.837004296</v>
      </c>
      <c r="I90" s="101">
        <f>E90+H90</f>
        <v>43757748.594684295</v>
      </c>
    </row>
    <row r="91" spans="1:9" x14ac:dyDescent="0.35">
      <c r="A91" s="100" t="s">
        <v>142</v>
      </c>
      <c r="B91" s="99"/>
      <c r="C91" s="41">
        <v>2260675.6137565402</v>
      </c>
      <c r="D91" s="41">
        <v>36826245.143923461</v>
      </c>
      <c r="E91" s="98">
        <f>SUM(C91:D91)</f>
        <v>39086920.757679999</v>
      </c>
      <c r="F91" s="41">
        <v>38261.098449556099</v>
      </c>
      <c r="G91" s="41">
        <v>3757466.7385547399</v>
      </c>
      <c r="H91" s="98">
        <f>SUM(F91:G91)</f>
        <v>3795727.837004296</v>
      </c>
      <c r="I91" s="98">
        <f>E91+H91</f>
        <v>42882648.594684295</v>
      </c>
    </row>
    <row r="92" spans="1:9" x14ac:dyDescent="0.35">
      <c r="A92" s="100" t="s">
        <v>141</v>
      </c>
      <c r="B92" s="99"/>
      <c r="C92" s="41">
        <v>0</v>
      </c>
      <c r="D92" s="41">
        <v>0</v>
      </c>
      <c r="E92" s="98">
        <f>SUM(C92:D92)</f>
        <v>0</v>
      </c>
      <c r="F92" s="41">
        <v>0</v>
      </c>
      <c r="G92" s="41">
        <v>0</v>
      </c>
      <c r="H92" s="98">
        <f>SUM(F92:G92)</f>
        <v>0</v>
      </c>
      <c r="I92" s="98">
        <f>E92+H92</f>
        <v>0</v>
      </c>
    </row>
    <row r="93" spans="1:9" x14ac:dyDescent="0.35">
      <c r="A93" s="100" t="s">
        <v>140</v>
      </c>
      <c r="B93" s="99"/>
      <c r="C93" s="41">
        <v>0</v>
      </c>
      <c r="D93" s="41">
        <v>336400</v>
      </c>
      <c r="E93" s="98">
        <f>SUM(C93:D93)</f>
        <v>336400</v>
      </c>
      <c r="F93" s="41">
        <v>0</v>
      </c>
      <c r="G93" s="41">
        <v>0</v>
      </c>
      <c r="H93" s="98">
        <f>SUM(F93:G93)</f>
        <v>0</v>
      </c>
      <c r="I93" s="98">
        <f>E93+H93</f>
        <v>336400</v>
      </c>
    </row>
    <row r="94" spans="1:9" x14ac:dyDescent="0.35">
      <c r="A94" s="100" t="s">
        <v>139</v>
      </c>
      <c r="B94" s="99"/>
      <c r="C94" s="41">
        <v>0</v>
      </c>
      <c r="D94" s="41">
        <v>538700</v>
      </c>
      <c r="E94" s="98">
        <f>SUM(C94:D94)</f>
        <v>538700</v>
      </c>
      <c r="F94" s="41">
        <v>0</v>
      </c>
      <c r="G94" s="41">
        <v>0</v>
      </c>
      <c r="H94" s="98">
        <f>SUM(F94:G94)</f>
        <v>0</v>
      </c>
      <c r="I94" s="98">
        <f>E94+H94</f>
        <v>538700</v>
      </c>
    </row>
    <row r="95" spans="1:9" x14ac:dyDescent="0.35">
      <c r="A95" s="97"/>
      <c r="B95" s="97"/>
      <c r="C95" s="97"/>
      <c r="D95" s="97"/>
      <c r="E95" s="97"/>
      <c r="F95" s="97"/>
      <c r="G95" s="97"/>
      <c r="H95" s="97"/>
      <c r="I95" s="97"/>
    </row>
  </sheetData>
  <mergeCells count="5">
    <mergeCell ref="I11:I12"/>
    <mergeCell ref="A11:A12"/>
    <mergeCell ref="B11:B12"/>
    <mergeCell ref="C11:E11"/>
    <mergeCell ref="F11:H11"/>
  </mergeCells>
  <dataValidations count="2">
    <dataValidation allowBlank="1" showInputMessage="1" showErrorMessage="1" error="Please enter a number!" sqref="C15:D22 F15:G22 C25:D33 F25:G33 C36:D40 F36:G40" xr:uid="{00000000-0002-0000-0400-000000000000}"/>
    <dataValidation type="decimal" allowBlank="1" showInputMessage="1" showErrorMessage="1" error="Please enter a number!" sqref="F91:G94 C91:D94 F84:G88 C84:D88 F76:G81 C76:D81 C43:D51 F43:G51 C54:D62 F54:G62 C65:D73 F65:G73" xr:uid="{00000000-0002-0000-0400-000001000000}">
      <formula1>-999999999999</formula1>
      <formula2>999999999999</formula2>
    </dataValidation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23"/>
  <sheetViews>
    <sheetView workbookViewId="0"/>
  </sheetViews>
  <sheetFormatPr defaultRowHeight="14.5" x14ac:dyDescent="0.35"/>
  <cols>
    <col min="1" max="1" width="73.453125" bestFit="1" customWidth="1"/>
    <col min="2" max="2" width="28.7265625" bestFit="1" customWidth="1"/>
    <col min="3" max="3" width="5.7265625" customWidth="1"/>
    <col min="4" max="4" width="29.7265625" bestFit="1" customWidth="1"/>
    <col min="5" max="5" width="5.26953125" customWidth="1"/>
    <col min="6" max="6" width="11.26953125" bestFit="1" customWidth="1"/>
    <col min="7" max="7" width="12.54296875" bestFit="1" customWidth="1"/>
    <col min="8" max="8" width="19.453125" customWidth="1"/>
    <col min="9" max="9" width="14" bestFit="1" customWidth="1"/>
    <col min="10" max="10" width="12.26953125" bestFit="1" customWidth="1"/>
    <col min="11" max="11" width="14" bestFit="1" customWidth="1"/>
    <col min="12" max="12" width="19.453125" customWidth="1"/>
    <col min="13" max="13" width="14" bestFit="1" customWidth="1"/>
    <col min="14" max="14" width="12.26953125" bestFit="1" customWidth="1"/>
    <col min="15" max="15" width="14" bestFit="1" customWidth="1"/>
  </cols>
  <sheetData>
    <row r="1" spans="1:15" ht="20.5" thickBot="1" x14ac:dyDescent="0.4">
      <c r="A1" s="2" t="s">
        <v>211</v>
      </c>
      <c r="B1" s="21"/>
      <c r="C1" s="21"/>
      <c r="D1" s="20"/>
      <c r="E1" s="20"/>
      <c r="F1" s="164">
        <v>45838</v>
      </c>
      <c r="G1" s="21"/>
      <c r="H1" s="21"/>
      <c r="I1" s="21"/>
      <c r="J1" s="21"/>
      <c r="K1" s="21"/>
      <c r="L1" s="21"/>
      <c r="M1" s="21"/>
      <c r="N1" s="21"/>
      <c r="O1" s="21"/>
    </row>
    <row r="2" spans="1:15" ht="15" thickBot="1" x14ac:dyDescent="0.4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</row>
    <row r="3" spans="1:15" x14ac:dyDescent="0.35">
      <c r="A3" s="17"/>
      <c r="B3" s="179" t="s">
        <v>210</v>
      </c>
      <c r="C3" s="105"/>
      <c r="D3" s="179" t="s">
        <v>209</v>
      </c>
      <c r="E3" s="105"/>
      <c r="F3" s="182" t="s">
        <v>35</v>
      </c>
      <c r="G3" s="183"/>
      <c r="H3" s="30"/>
      <c r="I3" s="186" t="s">
        <v>208</v>
      </c>
      <c r="J3" s="187"/>
      <c r="K3" s="188"/>
      <c r="L3" s="30"/>
      <c r="M3" s="186" t="s">
        <v>207</v>
      </c>
      <c r="N3" s="187"/>
      <c r="O3" s="188"/>
    </row>
    <row r="4" spans="1:15" x14ac:dyDescent="0.35">
      <c r="A4" s="17"/>
      <c r="B4" s="180" t="s">
        <v>206</v>
      </c>
      <c r="C4" s="105"/>
      <c r="D4" s="180"/>
      <c r="E4" s="105"/>
      <c r="F4" s="184"/>
      <c r="G4" s="185"/>
      <c r="H4" s="30"/>
      <c r="I4" s="189"/>
      <c r="J4" s="190"/>
      <c r="K4" s="191"/>
      <c r="L4" s="30"/>
      <c r="M4" s="189"/>
      <c r="N4" s="190"/>
      <c r="O4" s="191"/>
    </row>
    <row r="5" spans="1:15" ht="15" thickBot="1" x14ac:dyDescent="0.4">
      <c r="A5" s="17"/>
      <c r="B5" s="181"/>
      <c r="C5" s="105"/>
      <c r="D5" s="181"/>
      <c r="E5" s="105"/>
      <c r="F5" s="144" t="s">
        <v>205</v>
      </c>
      <c r="G5" s="143" t="s">
        <v>204</v>
      </c>
      <c r="H5" s="142"/>
      <c r="I5" s="141" t="s">
        <v>203</v>
      </c>
      <c r="J5" s="140" t="s">
        <v>202</v>
      </c>
      <c r="K5" s="139" t="s">
        <v>201</v>
      </c>
      <c r="L5" s="142"/>
      <c r="M5" s="141" t="s">
        <v>203</v>
      </c>
      <c r="N5" s="140" t="s">
        <v>202</v>
      </c>
      <c r="O5" s="139" t="s">
        <v>201</v>
      </c>
    </row>
    <row r="6" spans="1:15" x14ac:dyDescent="0.35">
      <c r="A6" s="17"/>
      <c r="B6" s="138"/>
      <c r="C6" s="97"/>
      <c r="D6" s="137"/>
      <c r="E6" s="97"/>
      <c r="F6" s="138"/>
      <c r="G6" s="138"/>
      <c r="H6" s="97"/>
      <c r="I6" s="137"/>
      <c r="J6" s="137"/>
      <c r="K6" s="137"/>
      <c r="L6" s="97"/>
      <c r="M6" s="137"/>
      <c r="N6" s="137"/>
      <c r="O6" s="137"/>
    </row>
    <row r="7" spans="1:15" ht="15" thickBot="1" x14ac:dyDescent="0.4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</row>
    <row r="8" spans="1:15" ht="20.5" thickBot="1" x14ac:dyDescent="0.4">
      <c r="A8" s="129" t="s">
        <v>200</v>
      </c>
      <c r="B8" s="135"/>
      <c r="C8" s="135"/>
      <c r="D8" s="135"/>
      <c r="E8" s="135"/>
      <c r="F8" s="135"/>
      <c r="G8" s="135"/>
      <c r="H8" s="136"/>
      <c r="I8" s="135"/>
      <c r="J8" s="135"/>
      <c r="K8" s="135"/>
      <c r="L8" s="136"/>
      <c r="M8" s="135"/>
      <c r="N8" s="135"/>
      <c r="O8" s="135"/>
    </row>
    <row r="9" spans="1:15" x14ac:dyDescent="0.35">
      <c r="A9" s="97"/>
      <c r="B9" s="97"/>
      <c r="C9" s="97"/>
      <c r="D9" s="97"/>
      <c r="E9" s="97"/>
      <c r="F9" s="97"/>
      <c r="G9" s="97"/>
      <c r="H9" s="97"/>
      <c r="I9" s="97"/>
      <c r="J9" s="97"/>
      <c r="K9" s="97"/>
      <c r="L9" s="97"/>
      <c r="M9" s="97"/>
      <c r="N9" s="97"/>
      <c r="O9" s="97"/>
    </row>
    <row r="10" spans="1:15" x14ac:dyDescent="0.35">
      <c r="A10" s="126" t="s">
        <v>196</v>
      </c>
      <c r="B10" s="120">
        <f>SUM(B18:B21)</f>
        <v>2282966581.3736935</v>
      </c>
      <c r="C10" s="12"/>
      <c r="D10" s="120">
        <f>SUM(D18:D21)</f>
        <v>2058007.9627022652</v>
      </c>
      <c r="E10" s="12"/>
      <c r="F10" s="120">
        <f>SUM(F18:F21)</f>
        <v>61789029.308862291</v>
      </c>
      <c r="G10" s="132"/>
      <c r="H10" s="30"/>
      <c r="I10" s="120">
        <f>SUM(I18:I21)</f>
        <v>1777212142.542254</v>
      </c>
      <c r="J10" s="120">
        <f>SUM(J18:J21)</f>
        <v>191506.70661704324</v>
      </c>
      <c r="K10" s="120">
        <f>I10-J10</f>
        <v>1777020635.8356369</v>
      </c>
      <c r="L10" s="30"/>
      <c r="M10" s="120">
        <f>B10+F10+I10</f>
        <v>4121967753.2248096</v>
      </c>
      <c r="N10" s="120">
        <f>D10+J10</f>
        <v>2249514.6693193084</v>
      </c>
      <c r="O10" s="120">
        <f>M10-N10</f>
        <v>4119718238.5554905</v>
      </c>
    </row>
    <row r="11" spans="1:15" x14ac:dyDescent="0.35">
      <c r="A11" s="134" t="s">
        <v>199</v>
      </c>
      <c r="B11" s="121">
        <v>780326.07002159522</v>
      </c>
      <c r="C11" s="12"/>
      <c r="D11" s="121">
        <v>-4019.9803298788597</v>
      </c>
      <c r="E11" s="12"/>
      <c r="F11" s="121">
        <v>91603.714111658497</v>
      </c>
      <c r="G11" s="132"/>
      <c r="H11" s="30"/>
      <c r="I11" s="121">
        <v>43067346.63493596</v>
      </c>
      <c r="J11" s="121">
        <v>0</v>
      </c>
      <c r="K11" s="120">
        <f>I11-J11</f>
        <v>43067346.63493596</v>
      </c>
      <c r="L11" s="30"/>
      <c r="M11" s="120">
        <f>B11+F11+I11</f>
        <v>43939276.419069216</v>
      </c>
      <c r="N11" s="120">
        <f>D11+J11</f>
        <v>-4019.9803298788597</v>
      </c>
      <c r="O11" s="120">
        <f>M11-N11</f>
        <v>43943296.399399094</v>
      </c>
    </row>
    <row r="12" spans="1:15" x14ac:dyDescent="0.35">
      <c r="A12" s="134" t="s">
        <v>198</v>
      </c>
      <c r="B12" s="121">
        <v>-2356018.39418151</v>
      </c>
      <c r="C12" s="12"/>
      <c r="D12" s="121">
        <v>0</v>
      </c>
      <c r="E12" s="12"/>
      <c r="F12" s="121">
        <v>180558.26147123301</v>
      </c>
      <c r="G12" s="132"/>
      <c r="H12" s="30"/>
      <c r="I12" s="121">
        <v>9755613</v>
      </c>
      <c r="J12" s="121">
        <v>0</v>
      </c>
      <c r="K12" s="120">
        <f>I12-J12</f>
        <v>9755613</v>
      </c>
      <c r="L12" s="30"/>
      <c r="M12" s="120">
        <f>B12+F12+I12</f>
        <v>7580152.8672897229</v>
      </c>
      <c r="N12" s="120">
        <f>D12+J12</f>
        <v>0</v>
      </c>
      <c r="O12" s="120">
        <f>M12-N12</f>
        <v>7580152.8672897229</v>
      </c>
    </row>
    <row r="13" spans="1:15" x14ac:dyDescent="0.35">
      <c r="A13" s="134" t="s">
        <v>197</v>
      </c>
      <c r="B13" s="121">
        <v>7936151.4458708204</v>
      </c>
      <c r="C13" s="12"/>
      <c r="D13" s="121">
        <v>299327.27818689286</v>
      </c>
      <c r="E13" s="12"/>
      <c r="F13" s="121">
        <v>7648.2443531232402</v>
      </c>
      <c r="G13" s="132"/>
      <c r="H13" s="30"/>
      <c r="I13" s="121">
        <v>1441.16977</v>
      </c>
      <c r="J13" s="121">
        <v>0</v>
      </c>
      <c r="K13" s="120">
        <f>I13-J13</f>
        <v>1441.16977</v>
      </c>
      <c r="L13" s="30"/>
      <c r="M13" s="120">
        <f>B13+F13+I13</f>
        <v>7945240.859993943</v>
      </c>
      <c r="N13" s="120">
        <f>D13+J13</f>
        <v>299327.27818689286</v>
      </c>
      <c r="O13" s="120">
        <f>M13-N13</f>
        <v>7645913.5818070499</v>
      </c>
    </row>
    <row r="14" spans="1:15" x14ac:dyDescent="0.35">
      <c r="A14" s="133" t="s">
        <v>0</v>
      </c>
      <c r="B14" s="120">
        <f>SUM(B10:B13)</f>
        <v>2289327040.4954042</v>
      </c>
      <c r="C14" s="12"/>
      <c r="D14" s="120">
        <f>SUM(D10:D13)</f>
        <v>2353315.2605592795</v>
      </c>
      <c r="E14" s="12"/>
      <c r="F14" s="120">
        <f>SUM(F10:F13)</f>
        <v>62068839.528798304</v>
      </c>
      <c r="G14" s="132"/>
      <c r="H14" s="30"/>
      <c r="I14" s="120">
        <f>SUM(I10:I13)</f>
        <v>1830036543.3469598</v>
      </c>
      <c r="J14" s="120">
        <f>SUM(J10:J13)</f>
        <v>191506.70661704324</v>
      </c>
      <c r="K14" s="120">
        <f>SUM(K10:K13)</f>
        <v>1829845036.6403427</v>
      </c>
      <c r="L14" s="30"/>
      <c r="M14" s="120">
        <f>SUM(M10:M13)</f>
        <v>4181432423.3711624</v>
      </c>
      <c r="N14" s="120">
        <f>SUM(N10:N13)</f>
        <v>2544821.9671763228</v>
      </c>
      <c r="O14" s="120">
        <f>SUM(O10:O13)</f>
        <v>4178887601.4039865</v>
      </c>
    </row>
    <row r="15" spans="1:15" ht="15" thickBot="1" x14ac:dyDescent="0.4">
      <c r="A15" s="131"/>
      <c r="B15" s="130"/>
      <c r="C15" s="130"/>
      <c r="D15" s="130"/>
      <c r="E15" s="130"/>
      <c r="F15" s="130"/>
      <c r="G15" s="130"/>
      <c r="H15" s="130"/>
      <c r="I15" s="130"/>
      <c r="J15" s="130"/>
      <c r="K15" s="130"/>
      <c r="L15" s="130"/>
      <c r="M15" s="130"/>
      <c r="N15" s="27"/>
      <c r="O15" s="130"/>
    </row>
    <row r="16" spans="1:15" ht="20.5" thickBot="1" x14ac:dyDescent="0.4">
      <c r="A16" s="129" t="s">
        <v>196</v>
      </c>
      <c r="B16" s="127"/>
      <c r="C16" s="127"/>
      <c r="D16" s="127"/>
      <c r="E16" s="127"/>
      <c r="F16" s="127"/>
      <c r="G16" s="127"/>
      <c r="H16" s="128"/>
      <c r="I16" s="127"/>
      <c r="J16" s="127"/>
      <c r="K16" s="127"/>
      <c r="L16" s="128"/>
      <c r="M16" s="127"/>
      <c r="N16" s="127"/>
      <c r="O16" s="127"/>
    </row>
    <row r="17" spans="1:15" x14ac:dyDescent="0.35">
      <c r="A17" s="97"/>
      <c r="B17" s="49"/>
      <c r="C17" s="49"/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49"/>
    </row>
    <row r="18" spans="1:15" x14ac:dyDescent="0.35">
      <c r="A18" s="126" t="s">
        <v>1</v>
      </c>
      <c r="B18" s="124">
        <v>-37935856.1152796</v>
      </c>
      <c r="C18" s="125"/>
      <c r="D18" s="124">
        <v>858368.07737527962</v>
      </c>
      <c r="E18" s="125"/>
      <c r="F18" s="124">
        <v>46017912.695294052</v>
      </c>
      <c r="G18" s="123" t="s">
        <v>256</v>
      </c>
      <c r="H18" s="122"/>
      <c r="I18" s="121">
        <v>0</v>
      </c>
      <c r="J18" s="121">
        <v>191506.70629</v>
      </c>
      <c r="K18" s="120">
        <f>I18-J18</f>
        <v>-191506.70629</v>
      </c>
      <c r="L18" s="30"/>
      <c r="M18" s="120">
        <f>B18+F18+I18</f>
        <v>8082056.5800144523</v>
      </c>
      <c r="N18" s="120">
        <f>D18+J18</f>
        <v>1049874.7836652796</v>
      </c>
      <c r="O18" s="120">
        <f>M18-N18</f>
        <v>7032181.7963491725</v>
      </c>
    </row>
    <row r="19" spans="1:15" x14ac:dyDescent="0.35">
      <c r="A19" s="126" t="s">
        <v>195</v>
      </c>
      <c r="B19" s="124">
        <v>330096625.55045098</v>
      </c>
      <c r="C19" s="125"/>
      <c r="D19" s="124">
        <v>1307974.5567151036</v>
      </c>
      <c r="E19" s="125"/>
      <c r="F19" s="124">
        <v>3756710.4816944869</v>
      </c>
      <c r="G19" s="123" t="s">
        <v>256</v>
      </c>
      <c r="H19" s="122"/>
      <c r="I19" s="121">
        <v>6494163.6753200004</v>
      </c>
      <c r="J19" s="121">
        <v>0</v>
      </c>
      <c r="K19" s="120">
        <f>I19-J19</f>
        <v>6494163.6753200004</v>
      </c>
      <c r="L19" s="30"/>
      <c r="M19" s="120">
        <f>B19+F19+I19</f>
        <v>340347499.70746547</v>
      </c>
      <c r="N19" s="120">
        <f>D19+J19</f>
        <v>1307974.5567151036</v>
      </c>
      <c r="O19" s="120">
        <f>M19-N19</f>
        <v>339039525.15075034</v>
      </c>
    </row>
    <row r="20" spans="1:15" x14ac:dyDescent="0.35">
      <c r="A20" s="126" t="s">
        <v>194</v>
      </c>
      <c r="B20" s="124">
        <v>1922242859.5708539</v>
      </c>
      <c r="C20" s="125"/>
      <c r="D20" s="124">
        <v>1457.566869902128</v>
      </c>
      <c r="E20" s="125"/>
      <c r="F20" s="124">
        <v>11150441.806273965</v>
      </c>
      <c r="G20" s="123" t="s">
        <v>256</v>
      </c>
      <c r="H20" s="122"/>
      <c r="I20" s="121">
        <v>1767500449.529388</v>
      </c>
      <c r="J20" s="121">
        <v>3.27043235301971E-4</v>
      </c>
      <c r="K20" s="120">
        <f>I20-J20</f>
        <v>1767500449.5290608</v>
      </c>
      <c r="L20" s="30"/>
      <c r="M20" s="120">
        <f>B20+F20+I20</f>
        <v>3700893750.9065161</v>
      </c>
      <c r="N20" s="120">
        <f>D20+J20</f>
        <v>1457.5671969453633</v>
      </c>
      <c r="O20" s="120">
        <f>M20-N20</f>
        <v>3700892293.3393192</v>
      </c>
    </row>
    <row r="21" spans="1:15" x14ac:dyDescent="0.35">
      <c r="A21" s="126" t="s">
        <v>193</v>
      </c>
      <c r="B21" s="124">
        <v>68562952.367668346</v>
      </c>
      <c r="C21" s="125"/>
      <c r="D21" s="124">
        <v>-109792.2382580198</v>
      </c>
      <c r="E21" s="125"/>
      <c r="F21" s="124">
        <v>863964.32559978019</v>
      </c>
      <c r="G21" s="123" t="s">
        <v>256</v>
      </c>
      <c r="H21" s="122"/>
      <c r="I21" s="121">
        <v>3217529.3375461302</v>
      </c>
      <c r="J21" s="121">
        <v>0</v>
      </c>
      <c r="K21" s="120">
        <f>I21-J21</f>
        <v>3217529.3375461302</v>
      </c>
      <c r="L21" s="30"/>
      <c r="M21" s="120">
        <f>B21+F21+I21</f>
        <v>72644446.030814245</v>
      </c>
      <c r="N21" s="120">
        <f>D21+J21</f>
        <v>-109792.2382580198</v>
      </c>
      <c r="O21" s="120">
        <f>M21-N21</f>
        <v>72754238.269072264</v>
      </c>
    </row>
    <row r="22" spans="1:15" x14ac:dyDescent="0.35">
      <c r="A22" s="97"/>
      <c r="B22" s="97"/>
      <c r="C22" s="97"/>
      <c r="D22" s="97"/>
      <c r="E22" s="97"/>
      <c r="F22" s="97"/>
      <c r="G22" s="97"/>
      <c r="H22" s="97"/>
      <c r="I22" s="97"/>
      <c r="J22" s="97"/>
      <c r="K22" s="97"/>
      <c r="L22" s="97"/>
      <c r="M22" s="97"/>
      <c r="N22" s="97"/>
      <c r="O22" s="97"/>
    </row>
    <row r="23" spans="1:15" x14ac:dyDescent="0.35">
      <c r="A23" s="17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</row>
  </sheetData>
  <mergeCells count="5">
    <mergeCell ref="B3:B5"/>
    <mergeCell ref="D3:D5"/>
    <mergeCell ref="F3:G4"/>
    <mergeCell ref="I3:K4"/>
    <mergeCell ref="M3:O4"/>
  </mergeCells>
  <dataValidations count="3">
    <dataValidation type="list" allowBlank="1" showInputMessage="1" showErrorMessage="1" sqref="G18:G21" xr:uid="{00000000-0002-0000-0500-000000000000}">
      <formula1>TP_Risk_Margin_Method</formula1>
    </dataValidation>
    <dataValidation type="decimal" allowBlank="1" showInputMessage="1" showErrorMessage="1" errorTitle="Number Format Error" error="Please enter a valid number" sqref="B18:B21 D18:D21 F18:F21" xr:uid="{00000000-0002-0000-0500-000001000000}">
      <formula1>-999999999</formula1>
      <formula2>9999999999</formula2>
    </dataValidation>
    <dataValidation type="decimal" allowBlank="1" showInputMessage="1" showErrorMessage="1" error="Please enter a number!" sqref="E18:E21 H18:K21 C18:C21 B10:K13" xr:uid="{00000000-0002-0000-0500-000002000000}">
      <formula1>-999999999999</formula1>
      <formula2>999999999999</formula2>
    </dataValidation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C30"/>
  <sheetViews>
    <sheetView workbookViewId="0"/>
  </sheetViews>
  <sheetFormatPr defaultRowHeight="14.5" x14ac:dyDescent="0.35"/>
  <cols>
    <col min="1" max="1" width="82.7265625" bestFit="1" customWidth="1"/>
    <col min="2" max="2" width="17" bestFit="1" customWidth="1"/>
    <col min="3" max="3" width="14.7265625" bestFit="1" customWidth="1"/>
    <col min="4" max="4" width="15" bestFit="1" customWidth="1"/>
    <col min="5" max="5" width="15.7265625" bestFit="1" customWidth="1"/>
    <col min="6" max="6" width="14.453125" bestFit="1" customWidth="1"/>
    <col min="7" max="7" width="11.7265625" bestFit="1" customWidth="1"/>
    <col min="8" max="8" width="13.26953125" bestFit="1" customWidth="1"/>
    <col min="9" max="9" width="10.26953125" bestFit="1" customWidth="1"/>
    <col min="10" max="10" width="12.26953125" bestFit="1" customWidth="1"/>
    <col min="11" max="11" width="9.54296875" bestFit="1" customWidth="1"/>
    <col min="12" max="12" width="12" bestFit="1" customWidth="1"/>
    <col min="13" max="13" width="9.54296875" bestFit="1" customWidth="1"/>
    <col min="14" max="14" width="10.81640625" bestFit="1" customWidth="1"/>
    <col min="15" max="15" width="14.54296875" bestFit="1" customWidth="1"/>
    <col min="16" max="16" width="16.1796875" bestFit="1" customWidth="1"/>
    <col min="17" max="17" width="17" bestFit="1" customWidth="1"/>
    <col min="18" max="18" width="14.7265625" bestFit="1" customWidth="1"/>
    <col min="19" max="19" width="15" bestFit="1" customWidth="1"/>
    <col min="20" max="21" width="14.453125" bestFit="1" customWidth="1"/>
    <col min="22" max="22" width="11.7265625" bestFit="1" customWidth="1"/>
    <col min="23" max="23" width="13.26953125" bestFit="1" customWidth="1"/>
    <col min="24" max="24" width="8.81640625" bestFit="1" customWidth="1"/>
    <col min="25" max="25" width="12.26953125" bestFit="1" customWidth="1"/>
    <col min="26" max="26" width="9.54296875" bestFit="1" customWidth="1"/>
    <col min="27" max="27" width="7.7265625" bestFit="1" customWidth="1"/>
    <col min="28" max="28" width="14.54296875" bestFit="1" customWidth="1"/>
    <col min="29" max="29" width="16.1796875" bestFit="1" customWidth="1"/>
  </cols>
  <sheetData>
    <row r="1" spans="1:29" ht="20.5" thickBot="1" x14ac:dyDescent="0.45">
      <c r="A1" s="2" t="s">
        <v>240</v>
      </c>
      <c r="B1" s="96"/>
      <c r="C1" s="95"/>
      <c r="D1" s="96"/>
      <c r="E1" s="163">
        <v>45838</v>
      </c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  <c r="U1" s="96"/>
      <c r="V1" s="96"/>
      <c r="W1" s="96"/>
      <c r="X1" s="96"/>
      <c r="Y1" s="96"/>
      <c r="Z1" s="96"/>
      <c r="AA1" s="96"/>
      <c r="AB1" s="96"/>
      <c r="AC1" s="96"/>
    </row>
    <row r="2" spans="1:29" ht="15" thickBot="1" x14ac:dyDescent="0.4">
      <c r="A2" s="77"/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  <c r="AC2" s="77"/>
    </row>
    <row r="3" spans="1:29" x14ac:dyDescent="0.35">
      <c r="A3" s="156"/>
      <c r="B3" s="192" t="s">
        <v>239</v>
      </c>
      <c r="C3" s="193"/>
      <c r="D3" s="193"/>
      <c r="E3" s="193"/>
      <c r="F3" s="193"/>
      <c r="G3" s="193"/>
      <c r="H3" s="193"/>
      <c r="I3" s="193"/>
      <c r="J3" s="193"/>
      <c r="K3" s="193"/>
      <c r="L3" s="193"/>
      <c r="M3" s="193"/>
      <c r="N3" s="193"/>
      <c r="O3" s="193"/>
      <c r="P3" s="193"/>
      <c r="Q3" s="193" t="s">
        <v>238</v>
      </c>
      <c r="R3" s="193"/>
      <c r="S3" s="193"/>
      <c r="T3" s="193"/>
      <c r="U3" s="193"/>
      <c r="V3" s="193"/>
      <c r="W3" s="193"/>
      <c r="X3" s="193"/>
      <c r="Y3" s="193"/>
      <c r="Z3" s="193"/>
      <c r="AA3" s="193"/>
      <c r="AB3" s="193"/>
      <c r="AC3" s="194"/>
    </row>
    <row r="4" spans="1:29" ht="42.5" thickBot="1" x14ac:dyDescent="0.4">
      <c r="A4" s="156"/>
      <c r="B4" s="155" t="s">
        <v>235</v>
      </c>
      <c r="C4" s="154" t="s">
        <v>234</v>
      </c>
      <c r="D4" s="154" t="s">
        <v>233</v>
      </c>
      <c r="E4" s="154" t="s">
        <v>232</v>
      </c>
      <c r="F4" s="154" t="s">
        <v>231</v>
      </c>
      <c r="G4" s="154" t="s">
        <v>4</v>
      </c>
      <c r="H4" s="154" t="s">
        <v>3</v>
      </c>
      <c r="I4" s="154" t="s">
        <v>2</v>
      </c>
      <c r="J4" s="154" t="s">
        <v>230</v>
      </c>
      <c r="K4" s="154" t="s">
        <v>229</v>
      </c>
      <c r="L4" s="154" t="s">
        <v>237</v>
      </c>
      <c r="M4" s="154" t="s">
        <v>236</v>
      </c>
      <c r="N4" s="154" t="s">
        <v>139</v>
      </c>
      <c r="O4" s="154" t="s">
        <v>228</v>
      </c>
      <c r="P4" s="154" t="s">
        <v>227</v>
      </c>
      <c r="Q4" s="154" t="s">
        <v>235</v>
      </c>
      <c r="R4" s="154" t="s">
        <v>234</v>
      </c>
      <c r="S4" s="154" t="s">
        <v>233</v>
      </c>
      <c r="T4" s="154" t="s">
        <v>232</v>
      </c>
      <c r="U4" s="154" t="s">
        <v>231</v>
      </c>
      <c r="V4" s="154" t="s">
        <v>4</v>
      </c>
      <c r="W4" s="154" t="s">
        <v>3</v>
      </c>
      <c r="X4" s="154" t="s">
        <v>2</v>
      </c>
      <c r="Y4" s="154" t="s">
        <v>230</v>
      </c>
      <c r="Z4" s="154" t="s">
        <v>229</v>
      </c>
      <c r="AA4" s="154" t="s">
        <v>139</v>
      </c>
      <c r="AB4" s="154" t="s">
        <v>228</v>
      </c>
      <c r="AC4" s="153" t="s">
        <v>227</v>
      </c>
    </row>
    <row r="5" spans="1:29" x14ac:dyDescent="0.35">
      <c r="A5" s="77"/>
      <c r="B5" s="77"/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</row>
    <row r="6" spans="1:29" x14ac:dyDescent="0.35">
      <c r="A6" s="77"/>
      <c r="B6" s="77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77"/>
      <c r="Y6" s="77"/>
      <c r="Z6" s="77"/>
      <c r="AA6" s="77"/>
      <c r="AB6" s="77"/>
      <c r="AC6" s="77"/>
    </row>
    <row r="7" spans="1:29" ht="15" thickBot="1" x14ac:dyDescent="0.4">
      <c r="A7" s="77"/>
      <c r="B7" s="77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77"/>
      <c r="Y7" s="77"/>
      <c r="Z7" s="77"/>
      <c r="AA7" s="77"/>
      <c r="AB7" s="77"/>
      <c r="AC7" s="77"/>
    </row>
    <row r="8" spans="1:29" ht="20.5" thickBot="1" x14ac:dyDescent="0.4">
      <c r="A8" s="129" t="s">
        <v>200</v>
      </c>
      <c r="B8" s="152"/>
      <c r="C8" s="152"/>
      <c r="D8" s="152"/>
      <c r="E8" s="152"/>
      <c r="F8" s="152"/>
      <c r="G8" s="152"/>
      <c r="H8" s="152"/>
      <c r="I8" s="152"/>
      <c r="J8" s="152"/>
      <c r="K8" s="152"/>
      <c r="L8" s="152"/>
      <c r="M8" s="152"/>
      <c r="N8" s="152"/>
      <c r="O8" s="152"/>
      <c r="P8" s="152"/>
      <c r="Q8" s="152"/>
      <c r="R8" s="152"/>
      <c r="S8" s="152"/>
      <c r="T8" s="152"/>
      <c r="U8" s="152"/>
      <c r="V8" s="152"/>
      <c r="W8" s="152"/>
      <c r="X8" s="152"/>
      <c r="Y8" s="152"/>
      <c r="Z8" s="152"/>
      <c r="AA8" s="152"/>
      <c r="AB8" s="152"/>
      <c r="AC8" s="151"/>
    </row>
    <row r="9" spans="1:29" x14ac:dyDescent="0.35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</row>
    <row r="10" spans="1:29" x14ac:dyDescent="0.35">
      <c r="A10" s="150" t="s">
        <v>196</v>
      </c>
      <c r="B10" s="145">
        <f t="shared" ref="B10:K10" si="0">SUM(B14:B29)</f>
        <v>41812968.985773496</v>
      </c>
      <c r="C10" s="145">
        <f t="shared" si="0"/>
        <v>5754153.8088008575</v>
      </c>
      <c r="D10" s="145">
        <f t="shared" si="0"/>
        <v>221949.31299445129</v>
      </c>
      <c r="E10" s="145">
        <f t="shared" si="0"/>
        <v>10590.957142857142</v>
      </c>
      <c r="F10" s="145">
        <f t="shared" si="0"/>
        <v>304.99999999999545</v>
      </c>
      <c r="G10" s="145">
        <f t="shared" si="0"/>
        <v>568433.00000023795</v>
      </c>
      <c r="H10" s="145">
        <f t="shared" si="0"/>
        <v>260094.00003850009</v>
      </c>
      <c r="I10" s="145">
        <f t="shared" si="0"/>
        <v>4493650.385228416</v>
      </c>
      <c r="J10" s="145">
        <f t="shared" si="0"/>
        <v>-3460</v>
      </c>
      <c r="K10" s="145">
        <f t="shared" si="0"/>
        <v>264972.35714285716</v>
      </c>
      <c r="L10" s="146"/>
      <c r="M10" s="146"/>
      <c r="N10" s="145">
        <f>SUM(N14:N29)</f>
        <v>-2733848.9428360686</v>
      </c>
      <c r="O10" s="145">
        <f>SUM(O14:O29)</f>
        <v>3249859.4125768854</v>
      </c>
      <c r="P10" s="145">
        <f>B10+C10-D10-E10-F10-G10-H10-I10+J10-K10+N10+O10</f>
        <v>42259678.251767844</v>
      </c>
      <c r="Q10" s="145">
        <f t="shared" ref="Q10:AB10" si="1">SUM(Q14:Q29)</f>
        <v>3255269.4836260788</v>
      </c>
      <c r="R10" s="145">
        <f t="shared" si="1"/>
        <v>129980.00000180885</v>
      </c>
      <c r="S10" s="145">
        <f t="shared" si="1"/>
        <v>25178.999998474916</v>
      </c>
      <c r="T10" s="145">
        <f t="shared" si="1"/>
        <v>9</v>
      </c>
      <c r="U10" s="145">
        <f t="shared" si="1"/>
        <v>0</v>
      </c>
      <c r="V10" s="145">
        <f t="shared" si="1"/>
        <v>9018.0000000446998</v>
      </c>
      <c r="W10" s="145">
        <f t="shared" si="1"/>
        <v>42049.000008591524</v>
      </c>
      <c r="X10" s="145">
        <f t="shared" si="1"/>
        <v>1454</v>
      </c>
      <c r="Y10" s="145">
        <f t="shared" si="1"/>
        <v>-2189</v>
      </c>
      <c r="Z10" s="145">
        <f t="shared" si="1"/>
        <v>1169</v>
      </c>
      <c r="AA10" s="145">
        <f t="shared" si="1"/>
        <v>12516.002442586903</v>
      </c>
      <c r="AB10" s="145">
        <f t="shared" si="1"/>
        <v>15345.539277918862</v>
      </c>
      <c r="AC10" s="145">
        <f>Q10+R10-S10-T10-U10-V10-W10-X10+Y10-Z10+AA10+AB10</f>
        <v>3332044.0253412817</v>
      </c>
    </row>
    <row r="11" spans="1:29" ht="15" thickBot="1" x14ac:dyDescent="0.4">
      <c r="A11" s="12"/>
      <c r="B11" s="147"/>
      <c r="C11" s="147"/>
      <c r="D11" s="147"/>
      <c r="E11" s="147"/>
      <c r="F11" s="147"/>
      <c r="G11" s="147"/>
      <c r="H11" s="147"/>
      <c r="I11" s="147"/>
      <c r="J11" s="147"/>
      <c r="K11" s="147"/>
      <c r="L11" s="147"/>
      <c r="M11" s="147"/>
      <c r="N11" s="147"/>
      <c r="O11" s="147"/>
      <c r="P11" s="147"/>
      <c r="Q11" s="147"/>
      <c r="R11" s="147"/>
      <c r="S11" s="147"/>
      <c r="T11" s="147"/>
      <c r="U11" s="147"/>
      <c r="V11" s="147"/>
      <c r="W11" s="147"/>
      <c r="X11" s="147"/>
      <c r="Y11" s="147"/>
      <c r="Z11" s="147"/>
      <c r="AA11" s="147"/>
      <c r="AB11" s="147"/>
      <c r="AC11" s="147"/>
    </row>
    <row r="12" spans="1:29" ht="20.5" thickBot="1" x14ac:dyDescent="0.4">
      <c r="A12" s="129" t="s">
        <v>196</v>
      </c>
      <c r="B12" s="149"/>
      <c r="C12" s="149"/>
      <c r="D12" s="149"/>
      <c r="E12" s="149"/>
      <c r="F12" s="149"/>
      <c r="G12" s="149"/>
      <c r="H12" s="149"/>
      <c r="I12" s="149"/>
      <c r="J12" s="149"/>
      <c r="K12" s="149"/>
      <c r="L12" s="149"/>
      <c r="M12" s="149"/>
      <c r="N12" s="149"/>
      <c r="O12" s="149"/>
      <c r="P12" s="149"/>
      <c r="Q12" s="149"/>
      <c r="R12" s="149"/>
      <c r="S12" s="149"/>
      <c r="T12" s="149"/>
      <c r="U12" s="149"/>
      <c r="V12" s="149"/>
      <c r="W12" s="149"/>
      <c r="X12" s="149"/>
      <c r="Y12" s="149"/>
      <c r="Z12" s="149"/>
      <c r="AA12" s="149"/>
      <c r="AB12" s="149"/>
      <c r="AC12" s="148"/>
    </row>
    <row r="13" spans="1:29" x14ac:dyDescent="0.35">
      <c r="A13" s="12"/>
      <c r="B13" s="147"/>
      <c r="C13" s="147"/>
      <c r="D13" s="147"/>
      <c r="E13" s="147"/>
      <c r="F13" s="147"/>
      <c r="G13" s="147"/>
      <c r="H13" s="147"/>
      <c r="I13" s="147"/>
      <c r="J13" s="147"/>
      <c r="K13" s="147"/>
      <c r="L13" s="147"/>
      <c r="M13" s="147"/>
      <c r="N13" s="147"/>
      <c r="O13" s="147"/>
      <c r="P13" s="147"/>
      <c r="Q13" s="147"/>
      <c r="R13" s="147"/>
      <c r="S13" s="147"/>
      <c r="T13" s="147"/>
      <c r="U13" s="147"/>
      <c r="V13" s="147"/>
      <c r="W13" s="147"/>
      <c r="X13" s="147"/>
      <c r="Y13" s="147"/>
      <c r="Z13" s="147"/>
      <c r="AA13" s="147"/>
      <c r="AB13" s="147"/>
      <c r="AC13" s="147"/>
    </row>
    <row r="14" spans="1:29" x14ac:dyDescent="0.35">
      <c r="A14" s="126" t="s">
        <v>226</v>
      </c>
      <c r="B14" s="124">
        <v>12195644.51685573</v>
      </c>
      <c r="C14" s="124">
        <v>1520432</v>
      </c>
      <c r="D14" s="124">
        <v>86230.312992889463</v>
      </c>
      <c r="E14" s="124">
        <v>382.95714285714132</v>
      </c>
      <c r="F14" s="124">
        <v>44.999999999995467</v>
      </c>
      <c r="G14" s="124">
        <v>2211</v>
      </c>
      <c r="H14" s="124">
        <v>4139</v>
      </c>
      <c r="I14" s="124">
        <v>1322397.1166657466</v>
      </c>
      <c r="J14" s="124">
        <v>39</v>
      </c>
      <c r="K14" s="124">
        <v>5695.3571428571431</v>
      </c>
      <c r="L14" s="146"/>
      <c r="M14" s="146"/>
      <c r="N14" s="124">
        <v>-489580.61185714265</v>
      </c>
      <c r="O14" s="124">
        <v>441375.11899999983</v>
      </c>
      <c r="P14" s="145">
        <f>B14+C14-D14-E14-F14-G14-H14-I14+J14-K14+N14+O14</f>
        <v>12246809.280054236</v>
      </c>
      <c r="Q14" s="124">
        <v>44624</v>
      </c>
      <c r="R14" s="124">
        <v>0</v>
      </c>
      <c r="S14" s="124">
        <v>10</v>
      </c>
      <c r="T14" s="124">
        <v>0</v>
      </c>
      <c r="U14" s="124">
        <v>0</v>
      </c>
      <c r="V14" s="124">
        <v>0</v>
      </c>
      <c r="W14" s="124">
        <v>58</v>
      </c>
      <c r="X14" s="124">
        <v>0</v>
      </c>
      <c r="Y14" s="124">
        <v>241</v>
      </c>
      <c r="Z14" s="124">
        <v>0</v>
      </c>
      <c r="AA14" s="124">
        <v>4</v>
      </c>
      <c r="AB14" s="124">
        <v>0</v>
      </c>
      <c r="AC14" s="145">
        <f>Q14+R14-S14-T14-U14-V14-W14-X14+Y14-Z14+AA14+AB14</f>
        <v>44801</v>
      </c>
    </row>
    <row r="15" spans="1:29" x14ac:dyDescent="0.35">
      <c r="A15" s="126" t="s">
        <v>225</v>
      </c>
      <c r="B15" s="124">
        <v>597343</v>
      </c>
      <c r="C15" s="124">
        <v>65496.808795734301</v>
      </c>
      <c r="D15" s="124">
        <v>815</v>
      </c>
      <c r="E15" s="124">
        <v>8638</v>
      </c>
      <c r="F15" s="124">
        <v>0</v>
      </c>
      <c r="G15" s="124">
        <v>0</v>
      </c>
      <c r="H15" s="124">
        <v>0</v>
      </c>
      <c r="I15" s="124">
        <v>83379</v>
      </c>
      <c r="J15" s="124">
        <v>0</v>
      </c>
      <c r="K15" s="124">
        <v>15132</v>
      </c>
      <c r="L15" s="146"/>
      <c r="M15" s="146"/>
      <c r="N15" s="124">
        <v>40430</v>
      </c>
      <c r="O15" s="124">
        <v>-40781</v>
      </c>
      <c r="P15" s="145">
        <f>B15+C15-D15-E15-F15-G15-H15-I15+J15-K15+N15+O15</f>
        <v>554524.80879573431</v>
      </c>
      <c r="Q15" s="124">
        <v>2157</v>
      </c>
      <c r="R15" s="124">
        <v>1439</v>
      </c>
      <c r="S15" s="124">
        <v>14</v>
      </c>
      <c r="T15" s="124">
        <v>0</v>
      </c>
      <c r="U15" s="124">
        <v>0</v>
      </c>
      <c r="V15" s="124">
        <v>0</v>
      </c>
      <c r="W15" s="124">
        <v>0</v>
      </c>
      <c r="X15" s="124">
        <v>1383</v>
      </c>
      <c r="Y15" s="124">
        <v>0</v>
      </c>
      <c r="Z15" s="124">
        <v>295</v>
      </c>
      <c r="AA15" s="124">
        <v>205</v>
      </c>
      <c r="AB15" s="124">
        <v>0</v>
      </c>
      <c r="AC15" s="145">
        <f>Q15+R15-S15-T15-U15-V15-W15-X15+Y15-Z15+AA15+AB15</f>
        <v>2109</v>
      </c>
    </row>
    <row r="16" spans="1:29" x14ac:dyDescent="0.35">
      <c r="A16" s="126" t="s">
        <v>224</v>
      </c>
      <c r="B16" s="147"/>
      <c r="C16" s="147"/>
      <c r="D16" s="147"/>
      <c r="E16" s="147"/>
      <c r="F16" s="147"/>
      <c r="G16" s="147"/>
      <c r="H16" s="147"/>
      <c r="I16" s="147"/>
      <c r="J16" s="147"/>
      <c r="K16" s="147"/>
      <c r="L16" s="147"/>
      <c r="M16" s="147"/>
      <c r="N16" s="147"/>
      <c r="O16" s="147"/>
      <c r="P16" s="147"/>
      <c r="Q16" s="147"/>
      <c r="R16" s="147"/>
      <c r="S16" s="147"/>
      <c r="T16" s="147"/>
      <c r="U16" s="147"/>
      <c r="V16" s="147"/>
      <c r="W16" s="147"/>
      <c r="X16" s="147"/>
      <c r="Y16" s="147"/>
      <c r="Z16" s="147"/>
      <c r="AA16" s="147"/>
      <c r="AB16" s="147"/>
      <c r="AC16" s="147"/>
    </row>
    <row r="17" spans="1:29" x14ac:dyDescent="0.35">
      <c r="A17" s="126" t="s">
        <v>223</v>
      </c>
      <c r="B17" s="124">
        <v>4780639.3622072395</v>
      </c>
      <c r="C17" s="124">
        <v>637068</v>
      </c>
      <c r="D17" s="124">
        <v>7695</v>
      </c>
      <c r="E17" s="124">
        <v>1413</v>
      </c>
      <c r="F17" s="124">
        <v>177</v>
      </c>
      <c r="G17" s="124">
        <v>53</v>
      </c>
      <c r="H17" s="124">
        <v>110</v>
      </c>
      <c r="I17" s="124">
        <v>634350</v>
      </c>
      <c r="J17" s="124">
        <v>0</v>
      </c>
      <c r="K17" s="124">
        <v>43503</v>
      </c>
      <c r="L17" s="146"/>
      <c r="M17" s="146"/>
      <c r="N17" s="124">
        <v>36428</v>
      </c>
      <c r="O17" s="124">
        <v>0</v>
      </c>
      <c r="P17" s="145">
        <f>B17+C17-D17-E17-F17-G17-H17-I17+J17-K17+N17+O17</f>
        <v>4766834.3622072395</v>
      </c>
      <c r="Q17" s="124">
        <v>3</v>
      </c>
      <c r="R17" s="124">
        <v>4</v>
      </c>
      <c r="S17" s="124">
        <v>0</v>
      </c>
      <c r="T17" s="124">
        <v>8</v>
      </c>
      <c r="U17" s="124">
        <v>0</v>
      </c>
      <c r="V17" s="124">
        <v>0</v>
      </c>
      <c r="W17" s="124">
        <v>0</v>
      </c>
      <c r="X17" s="124">
        <v>0</v>
      </c>
      <c r="Y17" s="124">
        <v>0</v>
      </c>
      <c r="Z17" s="124">
        <v>0</v>
      </c>
      <c r="AA17" s="124">
        <v>0</v>
      </c>
      <c r="AB17" s="124">
        <v>0</v>
      </c>
      <c r="AC17" s="145">
        <f>Q17+R17-S17-T17-U17-V17-W17-X17+Y17-Z17+AA17+AB17</f>
        <v>-1</v>
      </c>
    </row>
    <row r="18" spans="1:29" x14ac:dyDescent="0.35">
      <c r="A18" s="126" t="s">
        <v>222</v>
      </c>
      <c r="B18" s="124">
        <v>2282687.6688897</v>
      </c>
      <c r="C18" s="124">
        <v>202798</v>
      </c>
      <c r="D18" s="124">
        <v>768</v>
      </c>
      <c r="E18" s="124">
        <v>111</v>
      </c>
      <c r="F18" s="124">
        <v>73</v>
      </c>
      <c r="G18" s="124">
        <v>0</v>
      </c>
      <c r="H18" s="124">
        <v>172</v>
      </c>
      <c r="I18" s="124">
        <v>109099</v>
      </c>
      <c r="J18" s="124">
        <v>0</v>
      </c>
      <c r="K18" s="124">
        <v>139053</v>
      </c>
      <c r="L18" s="146"/>
      <c r="M18" s="146"/>
      <c r="N18" s="124">
        <v>13425</v>
      </c>
      <c r="O18" s="124">
        <v>0</v>
      </c>
      <c r="P18" s="145">
        <f>B18+C18-D18-E18-F18-G18-H18-I18+J18-K18+N18+O18</f>
        <v>2249634.6688897</v>
      </c>
      <c r="Q18" s="124">
        <v>4</v>
      </c>
      <c r="R18" s="124">
        <v>0</v>
      </c>
      <c r="S18" s="124">
        <v>0</v>
      </c>
      <c r="T18" s="124">
        <v>0</v>
      </c>
      <c r="U18" s="124">
        <v>0</v>
      </c>
      <c r="V18" s="124">
        <v>0</v>
      </c>
      <c r="W18" s="124">
        <v>0</v>
      </c>
      <c r="X18" s="124">
        <v>0</v>
      </c>
      <c r="Y18" s="124">
        <v>0</v>
      </c>
      <c r="Z18" s="124">
        <v>0</v>
      </c>
      <c r="AA18" s="124">
        <v>0</v>
      </c>
      <c r="AB18" s="124">
        <v>-2</v>
      </c>
      <c r="AC18" s="145">
        <f>Q18+R18-S18-T18-U18-V18-W18-X18+Y18-Z18+AA18+AB18</f>
        <v>2</v>
      </c>
    </row>
    <row r="19" spans="1:29" x14ac:dyDescent="0.35">
      <c r="A19" s="126" t="s">
        <v>221</v>
      </c>
      <c r="B19" s="147"/>
      <c r="C19" s="147"/>
      <c r="D19" s="147"/>
      <c r="E19" s="147"/>
      <c r="F19" s="147"/>
      <c r="G19" s="147"/>
      <c r="H19" s="147"/>
      <c r="I19" s="147"/>
      <c r="J19" s="147"/>
      <c r="K19" s="147"/>
      <c r="L19" s="147"/>
      <c r="M19" s="147"/>
      <c r="N19" s="147"/>
      <c r="O19" s="147"/>
      <c r="P19" s="147"/>
      <c r="Q19" s="147"/>
      <c r="R19" s="147"/>
      <c r="S19" s="147"/>
      <c r="T19" s="147"/>
      <c r="U19" s="147"/>
      <c r="V19" s="147"/>
      <c r="W19" s="147"/>
      <c r="X19" s="147"/>
      <c r="Y19" s="147"/>
      <c r="Z19" s="147"/>
      <c r="AA19" s="147"/>
      <c r="AB19" s="147"/>
      <c r="AC19" s="147"/>
    </row>
    <row r="20" spans="1:29" x14ac:dyDescent="0.35">
      <c r="A20" s="126" t="s">
        <v>220</v>
      </c>
      <c r="B20" s="124">
        <v>8965983.9608595874</v>
      </c>
      <c r="C20" s="124">
        <v>2113254.7517432747</v>
      </c>
      <c r="D20" s="124">
        <v>51289</v>
      </c>
      <c r="E20" s="124">
        <v>0</v>
      </c>
      <c r="F20" s="124">
        <v>0</v>
      </c>
      <c r="G20" s="124">
        <v>477335</v>
      </c>
      <c r="H20" s="124">
        <v>7943</v>
      </c>
      <c r="I20" s="124">
        <v>1485174.862589729</v>
      </c>
      <c r="J20" s="124">
        <v>3</v>
      </c>
      <c r="K20" s="124">
        <v>54905</v>
      </c>
      <c r="L20" s="146"/>
      <c r="M20" s="146"/>
      <c r="N20" s="124">
        <v>-2567161.2185475258</v>
      </c>
      <c r="O20" s="124">
        <v>2412053.1579999998</v>
      </c>
      <c r="P20" s="145">
        <f>B20+C20-D20-E20-F20-G20-H20-I20+J20-K20+N20+O20</f>
        <v>8847486.7894656062</v>
      </c>
      <c r="Q20" s="124">
        <v>1824.455555</v>
      </c>
      <c r="R20" s="124">
        <v>45</v>
      </c>
      <c r="S20" s="124">
        <v>19</v>
      </c>
      <c r="T20" s="124">
        <v>0</v>
      </c>
      <c r="U20" s="124">
        <v>0</v>
      </c>
      <c r="V20" s="124">
        <v>0</v>
      </c>
      <c r="W20" s="124">
        <v>0</v>
      </c>
      <c r="X20" s="124">
        <v>0</v>
      </c>
      <c r="Y20" s="124">
        <v>0</v>
      </c>
      <c r="Z20" s="124">
        <v>0</v>
      </c>
      <c r="AA20" s="124">
        <v>-136</v>
      </c>
      <c r="AB20" s="124">
        <v>71.544444999999996</v>
      </c>
      <c r="AC20" s="145">
        <f>Q20+R20-S20-T20-U20-V20-W20-X20+Y20-Z20+AA20+AB20</f>
        <v>1786</v>
      </c>
    </row>
    <row r="21" spans="1:29" x14ac:dyDescent="0.35">
      <c r="A21" s="126" t="s">
        <v>219</v>
      </c>
      <c r="B21" s="124">
        <v>7359028.7596520931</v>
      </c>
      <c r="C21" s="124">
        <v>919621.24825672503</v>
      </c>
      <c r="D21" s="124">
        <v>59353</v>
      </c>
      <c r="E21" s="124">
        <v>-11</v>
      </c>
      <c r="F21" s="124">
        <v>0</v>
      </c>
      <c r="G21" s="124">
        <v>2721</v>
      </c>
      <c r="H21" s="124">
        <v>1454</v>
      </c>
      <c r="I21" s="124">
        <v>822164.40597174875</v>
      </c>
      <c r="J21" s="124">
        <v>0</v>
      </c>
      <c r="K21" s="124">
        <v>5735</v>
      </c>
      <c r="L21" s="146"/>
      <c r="M21" s="146"/>
      <c r="N21" s="124">
        <v>526920.47078996152</v>
      </c>
      <c r="O21" s="124">
        <v>195888.55200000189</v>
      </c>
      <c r="P21" s="145">
        <f>B21+C21-D21-E21-F21-G21-H21-I21+J21-K21+N21+O21</f>
        <v>8110042.6247270331</v>
      </c>
      <c r="Q21" s="124">
        <v>10812</v>
      </c>
      <c r="R21" s="124">
        <v>688</v>
      </c>
      <c r="S21" s="124">
        <v>260</v>
      </c>
      <c r="T21" s="124">
        <v>0</v>
      </c>
      <c r="U21" s="124">
        <v>0</v>
      </c>
      <c r="V21" s="124">
        <v>0</v>
      </c>
      <c r="W21" s="124">
        <v>0</v>
      </c>
      <c r="X21" s="124">
        <v>0</v>
      </c>
      <c r="Y21" s="124">
        <v>0</v>
      </c>
      <c r="Z21" s="124">
        <v>0</v>
      </c>
      <c r="AA21" s="124">
        <v>-284</v>
      </c>
      <c r="AB21" s="124">
        <v>0</v>
      </c>
      <c r="AC21" s="145">
        <f>Q21+R21-S21-T21-U21-V21-W21-X21+Y21-Z21+AA21+AB21</f>
        <v>10956</v>
      </c>
    </row>
    <row r="22" spans="1:29" x14ac:dyDescent="0.35">
      <c r="A22" s="126" t="s">
        <v>218</v>
      </c>
      <c r="B22" s="147"/>
      <c r="C22" s="147"/>
      <c r="D22" s="147"/>
      <c r="E22" s="147"/>
      <c r="F22" s="147"/>
      <c r="G22" s="147"/>
      <c r="H22" s="147"/>
      <c r="I22" s="147"/>
      <c r="J22" s="147"/>
      <c r="K22" s="147"/>
      <c r="L22" s="147"/>
      <c r="M22" s="147"/>
      <c r="N22" s="147"/>
      <c r="O22" s="147"/>
      <c r="P22" s="147"/>
      <c r="Q22" s="147"/>
      <c r="R22" s="147"/>
      <c r="S22" s="147"/>
      <c r="T22" s="147"/>
      <c r="U22" s="147"/>
      <c r="V22" s="147"/>
      <c r="W22" s="147"/>
      <c r="X22" s="147"/>
      <c r="Y22" s="147"/>
      <c r="Z22" s="147"/>
      <c r="AA22" s="147"/>
      <c r="AB22" s="147"/>
      <c r="AC22" s="147"/>
    </row>
    <row r="23" spans="1:29" x14ac:dyDescent="0.35">
      <c r="A23" s="126" t="s">
        <v>195</v>
      </c>
      <c r="B23" s="124">
        <v>3</v>
      </c>
      <c r="C23" s="124">
        <v>0</v>
      </c>
      <c r="D23" s="124">
        <v>0</v>
      </c>
      <c r="E23" s="124">
        <v>0</v>
      </c>
      <c r="F23" s="124">
        <v>0</v>
      </c>
      <c r="G23" s="124">
        <v>0</v>
      </c>
      <c r="H23" s="124">
        <v>0</v>
      </c>
      <c r="I23" s="124">
        <v>0</v>
      </c>
      <c r="J23" s="124">
        <v>0</v>
      </c>
      <c r="K23" s="124">
        <v>0</v>
      </c>
      <c r="L23" s="146"/>
      <c r="M23" s="146"/>
      <c r="N23" s="124">
        <v>-2565.598</v>
      </c>
      <c r="O23" s="124">
        <v>2562.598</v>
      </c>
      <c r="P23" s="145">
        <f>B23+C23-D23-E23-F23-G23-H23-I23+J23-K23+N23+O23</f>
        <v>0</v>
      </c>
      <c r="Q23" s="124">
        <v>612794.01299800095</v>
      </c>
      <c r="R23" s="124">
        <v>13415.000001</v>
      </c>
      <c r="S23" s="124">
        <v>12500.999999</v>
      </c>
      <c r="T23" s="124">
        <v>0</v>
      </c>
      <c r="U23" s="124">
        <v>0</v>
      </c>
      <c r="V23" s="124">
        <v>110</v>
      </c>
      <c r="W23" s="124">
        <v>570.999999</v>
      </c>
      <c r="X23" s="124">
        <v>4</v>
      </c>
      <c r="Y23" s="124">
        <v>31</v>
      </c>
      <c r="Z23" s="124">
        <v>548</v>
      </c>
      <c r="AA23" s="124">
        <v>-134.999999</v>
      </c>
      <c r="AB23" s="124">
        <v>-8603</v>
      </c>
      <c r="AC23" s="145">
        <f>Q23+R23-S23-T23-U23-V23-W23-X23+Y23-Z23+AA23+AB23</f>
        <v>603768.01300200098</v>
      </c>
    </row>
    <row r="24" spans="1:29" x14ac:dyDescent="0.35">
      <c r="A24" s="126" t="s">
        <v>217</v>
      </c>
      <c r="B24" s="124">
        <v>2454354.0030031381</v>
      </c>
      <c r="C24" s="124">
        <v>232138.99999908148</v>
      </c>
      <c r="D24" s="124">
        <v>7354.0000001341105</v>
      </c>
      <c r="E24" s="124">
        <v>1</v>
      </c>
      <c r="F24" s="124">
        <v>0</v>
      </c>
      <c r="G24" s="124">
        <v>44325.000000074499</v>
      </c>
      <c r="H24" s="124">
        <v>183402.00000970811</v>
      </c>
      <c r="I24" s="124">
        <v>13788.00000025332</v>
      </c>
      <c r="J24" s="124">
        <v>-228</v>
      </c>
      <c r="K24" s="124">
        <v>0</v>
      </c>
      <c r="L24" s="146"/>
      <c r="M24" s="146"/>
      <c r="N24" s="124">
        <v>-267629.18825296435</v>
      </c>
      <c r="O24" s="124">
        <v>231278.18857794226</v>
      </c>
      <c r="P24" s="145">
        <f>B24+C24-D24-E24-F24-G24-H24-I24+J24-K24+N24+O24</f>
        <v>2401044.0033170274</v>
      </c>
      <c r="Q24" s="124">
        <v>1354806.0029935739</v>
      </c>
      <c r="R24" s="124">
        <v>70383.000000412605</v>
      </c>
      <c r="S24" s="124">
        <v>5663.0000001752105</v>
      </c>
      <c r="T24" s="124">
        <v>0</v>
      </c>
      <c r="U24" s="124">
        <v>0</v>
      </c>
      <c r="V24" s="124">
        <v>1864.0000000446998</v>
      </c>
      <c r="W24" s="124">
        <v>18552.000001587498</v>
      </c>
      <c r="X24" s="124">
        <v>64</v>
      </c>
      <c r="Y24" s="124">
        <v>89</v>
      </c>
      <c r="Z24" s="124">
        <v>98</v>
      </c>
      <c r="AA24" s="124">
        <v>2409.0024644024666</v>
      </c>
      <c r="AB24" s="124">
        <v>23003.997760605649</v>
      </c>
      <c r="AC24" s="145">
        <f>Q24+R24-S24-T24-U24-V24-W24-X24+Y24-Z24+AA24+AB24</f>
        <v>1424450.0032171872</v>
      </c>
    </row>
    <row r="25" spans="1:29" x14ac:dyDescent="0.35">
      <c r="A25" s="126" t="s">
        <v>216</v>
      </c>
      <c r="B25" s="124">
        <v>2581516.5120908357</v>
      </c>
      <c r="C25" s="124">
        <v>60746.000006041228</v>
      </c>
      <c r="D25" s="124">
        <v>3837.000001427718</v>
      </c>
      <c r="E25" s="124">
        <v>6</v>
      </c>
      <c r="F25" s="124">
        <v>0</v>
      </c>
      <c r="G25" s="124">
        <v>32458.000000163451</v>
      </c>
      <c r="H25" s="124">
        <v>50000.000028791983</v>
      </c>
      <c r="I25" s="124">
        <v>8323.0000009387732</v>
      </c>
      <c r="J25" s="124">
        <v>-2885</v>
      </c>
      <c r="K25" s="124">
        <v>128</v>
      </c>
      <c r="L25" s="146"/>
      <c r="M25" s="146"/>
      <c r="N25" s="124">
        <v>-10452.999968397071</v>
      </c>
      <c r="O25" s="124">
        <v>-2.0000010583898984</v>
      </c>
      <c r="P25" s="145">
        <f>B25+C25-D25-E25-F25-G25-H25-I25+J25-K25+N25+O25</f>
        <v>2534170.5120960996</v>
      </c>
      <c r="Q25" s="124">
        <v>565038.00309092156</v>
      </c>
      <c r="R25" s="124">
        <v>12230.00000039623</v>
      </c>
      <c r="S25" s="124">
        <v>674.99999935762787</v>
      </c>
      <c r="T25" s="124">
        <v>1</v>
      </c>
      <c r="U25" s="124">
        <v>0</v>
      </c>
      <c r="V25" s="124">
        <v>5290</v>
      </c>
      <c r="W25" s="124">
        <v>13469.000007501108</v>
      </c>
      <c r="X25" s="124">
        <v>3</v>
      </c>
      <c r="Y25" s="124">
        <v>-1539</v>
      </c>
      <c r="Z25" s="124">
        <v>0</v>
      </c>
      <c r="AA25" s="124">
        <v>11206.999997412939</v>
      </c>
      <c r="AB25" s="124">
        <v>-1808.0029411574214</v>
      </c>
      <c r="AC25" s="145">
        <f>Q25+R25-S25-T25-U25-V25-W25-X25+Y25-Z25+AA25+AB25</f>
        <v>565690.00014071458</v>
      </c>
    </row>
    <row r="26" spans="1:29" x14ac:dyDescent="0.35">
      <c r="A26" s="126" t="s">
        <v>215</v>
      </c>
      <c r="B26" s="147"/>
      <c r="C26" s="147"/>
      <c r="D26" s="147"/>
      <c r="E26" s="147"/>
      <c r="F26" s="147"/>
      <c r="G26" s="147"/>
      <c r="H26" s="147"/>
      <c r="I26" s="147"/>
      <c r="J26" s="147"/>
      <c r="K26" s="147"/>
      <c r="L26" s="147"/>
      <c r="M26" s="147"/>
      <c r="N26" s="147"/>
      <c r="O26" s="147"/>
      <c r="P26" s="147"/>
      <c r="Q26" s="147"/>
      <c r="R26" s="147"/>
      <c r="S26" s="147"/>
      <c r="T26" s="147"/>
      <c r="U26" s="147"/>
      <c r="V26" s="147"/>
      <c r="W26" s="147"/>
      <c r="X26" s="147"/>
      <c r="Y26" s="147"/>
      <c r="Z26" s="147"/>
      <c r="AA26" s="147"/>
      <c r="AB26" s="147"/>
      <c r="AC26" s="147"/>
    </row>
    <row r="27" spans="1:29" x14ac:dyDescent="0.35">
      <c r="A27" s="126" t="s">
        <v>214</v>
      </c>
      <c r="B27" s="124">
        <v>211</v>
      </c>
      <c r="C27" s="124">
        <v>4</v>
      </c>
      <c r="D27" s="124">
        <v>3</v>
      </c>
      <c r="E27" s="124">
        <v>0</v>
      </c>
      <c r="F27" s="124">
        <v>0</v>
      </c>
      <c r="G27" s="124">
        <v>0</v>
      </c>
      <c r="H27" s="124">
        <v>0</v>
      </c>
      <c r="I27" s="124">
        <v>0</v>
      </c>
      <c r="J27" s="124">
        <v>-1</v>
      </c>
      <c r="K27" s="124">
        <v>0</v>
      </c>
      <c r="L27" s="146"/>
      <c r="M27" s="146"/>
      <c r="N27" s="124">
        <v>-1</v>
      </c>
      <c r="O27" s="124">
        <v>0</v>
      </c>
      <c r="P27" s="145">
        <f>B27+C27-D27-E27-F27-G27-H27-I27+J27-K27+N27+O27</f>
        <v>210</v>
      </c>
      <c r="Q27" s="124">
        <v>581293.09898459155</v>
      </c>
      <c r="R27" s="124">
        <v>31084</v>
      </c>
      <c r="S27" s="124">
        <v>5590.9999999420761</v>
      </c>
      <c r="T27" s="124">
        <v>0</v>
      </c>
      <c r="U27" s="124">
        <v>0</v>
      </c>
      <c r="V27" s="124">
        <v>288</v>
      </c>
      <c r="W27" s="124">
        <v>8833.0000005029142</v>
      </c>
      <c r="X27" s="124">
        <v>0</v>
      </c>
      <c r="Y27" s="124">
        <v>-1026</v>
      </c>
      <c r="Z27" s="124">
        <v>228</v>
      </c>
      <c r="AA27" s="124">
        <v>-1020.0000202285034</v>
      </c>
      <c r="AB27" s="124">
        <v>2097.0000134706352</v>
      </c>
      <c r="AC27" s="145">
        <f>Q27+R27-S27-T27-U27-V27-W27-X27+Y27-Z27+AA27+AB27</f>
        <v>597488.0989773887</v>
      </c>
    </row>
    <row r="28" spans="1:29" x14ac:dyDescent="0.35">
      <c r="A28" s="126" t="s">
        <v>213</v>
      </c>
      <c r="B28" s="124">
        <v>527759.19921717059</v>
      </c>
      <c r="C28" s="124">
        <v>2594</v>
      </c>
      <c r="D28" s="124">
        <v>4292</v>
      </c>
      <c r="E28" s="124">
        <v>49</v>
      </c>
      <c r="F28" s="124">
        <v>10</v>
      </c>
      <c r="G28" s="124">
        <v>5728</v>
      </c>
      <c r="H28" s="124">
        <v>10791</v>
      </c>
      <c r="I28" s="124">
        <v>14975</v>
      </c>
      <c r="J28" s="124">
        <v>-2</v>
      </c>
      <c r="K28" s="124">
        <v>814</v>
      </c>
      <c r="L28" s="146"/>
      <c r="M28" s="146"/>
      <c r="N28" s="124">
        <v>-13184.796999999999</v>
      </c>
      <c r="O28" s="124">
        <v>8070.7970000000005</v>
      </c>
      <c r="P28" s="145">
        <f>B28+C28-D28-E28-F28-G28-H28-I28+J28-K28+N28+O28</f>
        <v>488578.19921717059</v>
      </c>
      <c r="Q28" s="124">
        <v>39631.002998101998</v>
      </c>
      <c r="R28" s="124">
        <v>692</v>
      </c>
      <c r="S28" s="124">
        <v>366</v>
      </c>
      <c r="T28" s="124">
        <v>0</v>
      </c>
      <c r="U28" s="124">
        <v>0</v>
      </c>
      <c r="V28" s="124">
        <v>412</v>
      </c>
      <c r="W28" s="124">
        <v>236</v>
      </c>
      <c r="X28" s="124">
        <v>0</v>
      </c>
      <c r="Y28" s="124">
        <v>30</v>
      </c>
      <c r="Z28" s="124">
        <v>0</v>
      </c>
      <c r="AA28" s="124">
        <v>63</v>
      </c>
      <c r="AB28" s="124">
        <v>0</v>
      </c>
      <c r="AC28" s="145">
        <f>Q28+R28-S28-T28-U28-V28-W28-X28+Y28-Z28+AA28+AB28</f>
        <v>39402.002998101998</v>
      </c>
    </row>
    <row r="29" spans="1:29" x14ac:dyDescent="0.35">
      <c r="A29" s="126" t="s">
        <v>212</v>
      </c>
      <c r="B29" s="124">
        <v>67798.00299800199</v>
      </c>
      <c r="C29" s="124">
        <v>0</v>
      </c>
      <c r="D29" s="124">
        <v>313</v>
      </c>
      <c r="E29" s="124">
        <v>1</v>
      </c>
      <c r="F29" s="124">
        <v>0</v>
      </c>
      <c r="G29" s="124">
        <v>3602</v>
      </c>
      <c r="H29" s="124">
        <v>2083</v>
      </c>
      <c r="I29" s="124">
        <v>0</v>
      </c>
      <c r="J29" s="124">
        <v>-386</v>
      </c>
      <c r="K29" s="124">
        <v>7</v>
      </c>
      <c r="L29" s="146"/>
      <c r="M29" s="146"/>
      <c r="N29" s="124">
        <v>-477</v>
      </c>
      <c r="O29" s="124">
        <v>-586</v>
      </c>
      <c r="P29" s="145">
        <f>B29+C29-D29-E29-F29-G29-H29-I29+J29-K29+N29+O29</f>
        <v>60343.00299800199</v>
      </c>
      <c r="Q29" s="124">
        <v>42282.907005888861</v>
      </c>
      <c r="R29" s="124">
        <v>0</v>
      </c>
      <c r="S29" s="124">
        <v>80</v>
      </c>
      <c r="T29" s="124">
        <v>0</v>
      </c>
      <c r="U29" s="124">
        <v>0</v>
      </c>
      <c r="V29" s="124">
        <v>1054</v>
      </c>
      <c r="W29" s="124">
        <v>330</v>
      </c>
      <c r="X29" s="124">
        <v>0</v>
      </c>
      <c r="Y29" s="124">
        <v>-15</v>
      </c>
      <c r="Z29" s="124">
        <v>0</v>
      </c>
      <c r="AA29" s="124">
        <v>203</v>
      </c>
      <c r="AB29" s="124">
        <v>586</v>
      </c>
      <c r="AC29" s="145">
        <f>Q29+R29-S29-T29-U29-V29-W29-X29+Y29-Z29+AA29+AB29</f>
        <v>41592.907005888861</v>
      </c>
    </row>
    <row r="30" spans="1:29" x14ac:dyDescent="0.35">
      <c r="A30" s="77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</row>
  </sheetData>
  <mergeCells count="2">
    <mergeCell ref="B3:P3"/>
    <mergeCell ref="Q3:AC3"/>
  </mergeCells>
  <dataValidations count="2">
    <dataValidation type="decimal" allowBlank="1" showInputMessage="1" showErrorMessage="1" errorTitle="Number Format Error" error="Please enter a valid number" sqref="B14:K15 N14:O15 B17:K18 N17:O18 B20:K21 N20:O21 B23:K25 N23:O25 B27:K29 N27:O29 Q27:AB29 Q23:AB25 Q20:AB21 Q17:AB18 Q14:AB15" xr:uid="{00000000-0002-0000-0600-000000000000}">
      <formula1>-999999999</formula1>
      <formula2>9999999999</formula2>
    </dataValidation>
    <dataValidation type="decimal" allowBlank="1" showInputMessage="1" showErrorMessage="1" error="Please enter a number!" sqref="L20:M21 L23:M25 L27:M29 P17:P18 AC17:AC18 P20:P21 AC20:AC21 P23:P25 AC23:AC25 P27:P29 AC27:AC29 B30:AC30 L17:M18 Q10:AB13 P10:P15 N10:O13 B10:K13 AC10:AC15 L10:M15" xr:uid="{00000000-0002-0000-0600-000001000000}">
      <formula1>-999999999999</formula1>
      <formula2>999999999999</formula2>
    </dataValidation>
  </dataValidation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0"/>
  <sheetViews>
    <sheetView workbookViewId="0"/>
  </sheetViews>
  <sheetFormatPr defaultColWidth="27" defaultRowHeight="14.5" x14ac:dyDescent="0.35"/>
  <cols>
    <col min="1" max="1" width="77.7265625" bestFit="1" customWidth="1"/>
    <col min="2" max="2" width="24.81640625" bestFit="1" customWidth="1"/>
    <col min="3" max="3" width="16" bestFit="1" customWidth="1"/>
    <col min="4" max="4" width="15.7265625" bestFit="1" customWidth="1"/>
    <col min="5" max="5" width="24.26953125" bestFit="1" customWidth="1"/>
    <col min="6" max="6" width="23" bestFit="1" customWidth="1"/>
    <col min="7" max="7" width="22.453125" bestFit="1" customWidth="1"/>
    <col min="8" max="8" width="7.453125" bestFit="1" customWidth="1"/>
    <col min="9" max="9" width="14.54296875" bestFit="1" customWidth="1"/>
    <col min="10" max="10" width="24.81640625" bestFit="1" customWidth="1"/>
  </cols>
  <sheetData>
    <row r="1" spans="1:10" ht="20.5" thickBot="1" x14ac:dyDescent="0.45">
      <c r="A1" s="2" t="s">
        <v>248</v>
      </c>
      <c r="B1" s="96"/>
      <c r="C1" s="96"/>
      <c r="D1" s="163">
        <v>45838</v>
      </c>
      <c r="E1" s="95"/>
      <c r="F1" s="96"/>
      <c r="G1" s="96"/>
      <c r="H1" s="96"/>
      <c r="I1" s="96"/>
      <c r="J1" s="96"/>
    </row>
    <row r="2" spans="1:10" ht="15" thickBot="1" x14ac:dyDescent="0.4">
      <c r="A2" s="77"/>
      <c r="B2" s="77"/>
      <c r="C2" s="77"/>
      <c r="D2" s="77"/>
      <c r="E2" s="77"/>
      <c r="F2" s="77"/>
      <c r="G2" s="77"/>
      <c r="H2" s="77"/>
      <c r="I2" s="77"/>
      <c r="J2" s="77"/>
    </row>
    <row r="3" spans="1:10" x14ac:dyDescent="0.35">
      <c r="A3" s="77"/>
      <c r="B3" s="192" t="s">
        <v>247</v>
      </c>
      <c r="C3" s="193"/>
      <c r="D3" s="193"/>
      <c r="E3" s="193"/>
      <c r="F3" s="193"/>
      <c r="G3" s="193"/>
      <c r="H3" s="193"/>
      <c r="I3" s="193"/>
      <c r="J3" s="194"/>
    </row>
    <row r="4" spans="1:10" ht="28.5" thickBot="1" x14ac:dyDescent="0.4">
      <c r="A4" s="77"/>
      <c r="B4" s="155" t="s">
        <v>246</v>
      </c>
      <c r="C4" s="154" t="s">
        <v>245</v>
      </c>
      <c r="D4" s="154" t="s">
        <v>244</v>
      </c>
      <c r="E4" s="154" t="s">
        <v>243</v>
      </c>
      <c r="F4" s="154" t="s">
        <v>242</v>
      </c>
      <c r="G4" s="154" t="s">
        <v>237</v>
      </c>
      <c r="H4" s="154" t="s">
        <v>139</v>
      </c>
      <c r="I4" s="154" t="s">
        <v>228</v>
      </c>
      <c r="J4" s="153" t="s">
        <v>241</v>
      </c>
    </row>
    <row r="5" spans="1:10" x14ac:dyDescent="0.35">
      <c r="A5" s="77"/>
      <c r="B5" s="77"/>
      <c r="C5" s="77"/>
      <c r="D5" s="77"/>
      <c r="E5" s="77"/>
      <c r="F5" s="77"/>
      <c r="G5" s="77"/>
      <c r="H5" s="77"/>
      <c r="I5" s="77"/>
      <c r="J5" s="77"/>
    </row>
    <row r="6" spans="1:10" x14ac:dyDescent="0.35">
      <c r="A6" s="77"/>
      <c r="B6" s="77"/>
      <c r="C6" s="77"/>
      <c r="D6" s="77"/>
      <c r="E6" s="77"/>
      <c r="F6" s="77"/>
      <c r="G6" s="77"/>
      <c r="H6" s="77"/>
      <c r="I6" s="77"/>
      <c r="J6" s="77"/>
    </row>
    <row r="7" spans="1:10" ht="15" thickBot="1" x14ac:dyDescent="0.4">
      <c r="A7" s="77"/>
      <c r="B7" s="77"/>
      <c r="C7" s="77"/>
      <c r="D7" s="77"/>
      <c r="E7" s="77"/>
      <c r="F7" s="77"/>
      <c r="G7" s="77"/>
      <c r="H7" s="77"/>
      <c r="I7" s="77"/>
      <c r="J7" s="77"/>
    </row>
    <row r="8" spans="1:10" ht="20.5" thickBot="1" x14ac:dyDescent="0.4">
      <c r="A8" s="129" t="s">
        <v>200</v>
      </c>
      <c r="B8" s="149"/>
      <c r="C8" s="149"/>
      <c r="D8" s="149"/>
      <c r="E8" s="149"/>
      <c r="F8" s="149"/>
      <c r="G8" s="149"/>
      <c r="H8" s="149"/>
      <c r="I8" s="149"/>
      <c r="J8" s="148"/>
    </row>
    <row r="9" spans="1:10" x14ac:dyDescent="0.35">
      <c r="A9" s="77"/>
      <c r="B9" s="157"/>
      <c r="C9" s="157"/>
      <c r="D9" s="157"/>
      <c r="E9" s="157"/>
      <c r="F9" s="157"/>
      <c r="G9" s="157"/>
      <c r="H9" s="157"/>
      <c r="I9" s="157"/>
      <c r="J9" s="157"/>
    </row>
    <row r="10" spans="1:10" x14ac:dyDescent="0.35">
      <c r="A10" s="150" t="s">
        <v>196</v>
      </c>
      <c r="B10" s="145">
        <f>SUM(B14:B29)</f>
        <v>86787.151328069478</v>
      </c>
      <c r="C10" s="145">
        <f>SUM(C14:C29)</f>
        <v>9462.6666666666679</v>
      </c>
      <c r="D10" s="145">
        <f>SUM(D14:D29)</f>
        <v>13233.333333333332</v>
      </c>
      <c r="E10" s="145">
        <f>SUM(E14:E29)</f>
        <v>0</v>
      </c>
      <c r="F10" s="145">
        <f>SUM(F14:F29)</f>
        <v>14</v>
      </c>
      <c r="G10" s="159"/>
      <c r="H10" s="145">
        <f>SUM(H14:H29)</f>
        <v>-551.84931506849284</v>
      </c>
      <c r="I10" s="145">
        <f>SUM(I14:I29)</f>
        <v>2511.9999999999991</v>
      </c>
      <c r="J10" s="158">
        <f>B10+C10-D10+E10+F10+H10+I10</f>
        <v>84990.635346334326</v>
      </c>
    </row>
    <row r="11" spans="1:10" ht="15" thickBot="1" x14ac:dyDescent="0.4">
      <c r="A11" s="77"/>
      <c r="B11" s="146"/>
      <c r="C11" s="146"/>
      <c r="D11" s="146"/>
      <c r="E11" s="146"/>
      <c r="F11" s="146"/>
      <c r="G11" s="146"/>
      <c r="H11" s="146"/>
      <c r="I11" s="146"/>
      <c r="J11" s="146"/>
    </row>
    <row r="12" spans="1:10" ht="20.5" thickBot="1" x14ac:dyDescent="0.4">
      <c r="A12" s="129" t="s">
        <v>196</v>
      </c>
      <c r="B12" s="161"/>
      <c r="C12" s="161"/>
      <c r="D12" s="161"/>
      <c r="E12" s="161"/>
      <c r="F12" s="161"/>
      <c r="G12" s="161"/>
      <c r="H12" s="161"/>
      <c r="I12" s="161"/>
      <c r="J12" s="160"/>
    </row>
    <row r="13" spans="1:10" x14ac:dyDescent="0.35">
      <c r="A13" s="77"/>
      <c r="B13" s="146"/>
      <c r="C13" s="146"/>
      <c r="D13" s="146"/>
      <c r="E13" s="146"/>
      <c r="F13" s="146"/>
      <c r="G13" s="146"/>
      <c r="H13" s="146"/>
      <c r="I13" s="146"/>
      <c r="J13" s="146"/>
    </row>
    <row r="14" spans="1:10" x14ac:dyDescent="0.35">
      <c r="A14" s="126" t="s">
        <v>226</v>
      </c>
      <c r="B14" s="146"/>
      <c r="C14" s="146"/>
      <c r="D14" s="146"/>
      <c r="E14" s="146"/>
      <c r="F14" s="146"/>
      <c r="G14" s="146"/>
      <c r="H14" s="146"/>
      <c r="I14" s="146"/>
      <c r="J14" s="146"/>
    </row>
    <row r="15" spans="1:10" x14ac:dyDescent="0.35">
      <c r="A15" s="126" t="s">
        <v>225</v>
      </c>
      <c r="B15" s="146"/>
      <c r="C15" s="146"/>
      <c r="D15" s="146"/>
      <c r="E15" s="146"/>
      <c r="F15" s="146"/>
      <c r="G15" s="146"/>
      <c r="H15" s="146"/>
      <c r="I15" s="146"/>
      <c r="J15" s="146"/>
    </row>
    <row r="16" spans="1:10" x14ac:dyDescent="0.35">
      <c r="A16" s="126" t="s">
        <v>224</v>
      </c>
      <c r="B16" s="124">
        <v>37021.297123275399</v>
      </c>
      <c r="C16" s="124">
        <v>1920.666666666667</v>
      </c>
      <c r="D16" s="124">
        <v>1602.333333333333</v>
      </c>
      <c r="E16" s="124">
        <v>0</v>
      </c>
      <c r="F16" s="124">
        <v>0</v>
      </c>
      <c r="G16" s="159"/>
      <c r="H16" s="124">
        <v>-385</v>
      </c>
      <c r="I16" s="124">
        <v>70.999999999995907</v>
      </c>
      <c r="J16" s="158">
        <f>B16+C16-D16+E16+F16+H16+I16</f>
        <v>37025.63045660872</v>
      </c>
    </row>
    <row r="17" spans="1:10" x14ac:dyDescent="0.35">
      <c r="A17" s="126" t="s">
        <v>223</v>
      </c>
      <c r="B17" s="146"/>
      <c r="C17" s="146"/>
      <c r="D17" s="146"/>
      <c r="E17" s="146"/>
      <c r="F17" s="146"/>
      <c r="G17" s="146"/>
      <c r="H17" s="146"/>
      <c r="I17" s="146"/>
      <c r="J17" s="146"/>
    </row>
    <row r="18" spans="1:10" x14ac:dyDescent="0.35">
      <c r="A18" s="126" t="s">
        <v>222</v>
      </c>
      <c r="B18" s="146"/>
      <c r="C18" s="146"/>
      <c r="D18" s="146"/>
      <c r="E18" s="146"/>
      <c r="F18" s="146"/>
      <c r="G18" s="146"/>
      <c r="H18" s="146"/>
      <c r="I18" s="146"/>
      <c r="J18" s="146"/>
    </row>
    <row r="19" spans="1:10" x14ac:dyDescent="0.35">
      <c r="A19" s="126" t="s">
        <v>221</v>
      </c>
      <c r="B19" s="124">
        <v>9</v>
      </c>
      <c r="C19" s="124">
        <v>0</v>
      </c>
      <c r="D19" s="124">
        <v>0</v>
      </c>
      <c r="E19" s="124">
        <v>0</v>
      </c>
      <c r="F19" s="124">
        <v>0</v>
      </c>
      <c r="G19" s="159"/>
      <c r="H19" s="124">
        <v>-8</v>
      </c>
      <c r="I19" s="124">
        <v>0</v>
      </c>
      <c r="J19" s="158">
        <f>B19+C19-D19+E19+F19+H19+I19</f>
        <v>1</v>
      </c>
    </row>
    <row r="20" spans="1:10" x14ac:dyDescent="0.35">
      <c r="A20" s="126" t="s">
        <v>220</v>
      </c>
      <c r="B20" s="146"/>
      <c r="C20" s="146"/>
      <c r="D20" s="146"/>
      <c r="E20" s="146"/>
      <c r="F20" s="146"/>
      <c r="G20" s="146"/>
      <c r="H20" s="146"/>
      <c r="I20" s="146"/>
      <c r="J20" s="146"/>
    </row>
    <row r="21" spans="1:10" x14ac:dyDescent="0.35">
      <c r="A21" s="126" t="s">
        <v>219</v>
      </c>
      <c r="B21" s="146"/>
      <c r="C21" s="146"/>
      <c r="D21" s="146"/>
      <c r="E21" s="146"/>
      <c r="F21" s="146"/>
      <c r="G21" s="146"/>
      <c r="H21" s="146"/>
      <c r="I21" s="146"/>
      <c r="J21" s="146"/>
    </row>
    <row r="22" spans="1:10" x14ac:dyDescent="0.35">
      <c r="A22" s="126" t="s">
        <v>218</v>
      </c>
      <c r="B22" s="124">
        <v>28674.849315068488</v>
      </c>
      <c r="C22" s="124">
        <v>6159</v>
      </c>
      <c r="D22" s="124">
        <v>11049</v>
      </c>
      <c r="E22" s="124">
        <v>0</v>
      </c>
      <c r="F22" s="124">
        <v>0</v>
      </c>
      <c r="G22" s="159"/>
      <c r="H22" s="124">
        <v>-138.84931506849279</v>
      </c>
      <c r="I22" s="124">
        <v>-0.99999999999704414</v>
      </c>
      <c r="J22" s="158">
        <f>B22+C22-D22+E22+F22+H22+I22</f>
        <v>23645</v>
      </c>
    </row>
    <row r="23" spans="1:10" x14ac:dyDescent="0.35">
      <c r="A23" s="126" t="s">
        <v>195</v>
      </c>
      <c r="B23" s="124">
        <v>2974</v>
      </c>
      <c r="C23" s="124">
        <v>9</v>
      </c>
      <c r="D23" s="124">
        <v>4</v>
      </c>
      <c r="E23" s="124">
        <v>0</v>
      </c>
      <c r="F23" s="124">
        <v>0</v>
      </c>
      <c r="G23" s="159"/>
      <c r="H23" s="124">
        <v>1</v>
      </c>
      <c r="I23" s="124">
        <v>0</v>
      </c>
      <c r="J23" s="158">
        <f>B23+C23-D23+E23+F23+H23+I23</f>
        <v>2980</v>
      </c>
    </row>
    <row r="24" spans="1:10" x14ac:dyDescent="0.35">
      <c r="A24" s="126" t="s">
        <v>217</v>
      </c>
      <c r="B24" s="146"/>
      <c r="C24" s="146"/>
      <c r="D24" s="146"/>
      <c r="E24" s="146"/>
      <c r="F24" s="146"/>
      <c r="G24" s="146"/>
      <c r="H24" s="146"/>
      <c r="I24" s="146"/>
      <c r="J24" s="146"/>
    </row>
    <row r="25" spans="1:10" x14ac:dyDescent="0.35">
      <c r="A25" s="126" t="s">
        <v>216</v>
      </c>
      <c r="B25" s="146"/>
      <c r="C25" s="146"/>
      <c r="D25" s="146"/>
      <c r="E25" s="146"/>
      <c r="F25" s="146"/>
      <c r="G25" s="146"/>
      <c r="H25" s="146"/>
      <c r="I25" s="146"/>
      <c r="J25" s="146"/>
    </row>
    <row r="26" spans="1:10" x14ac:dyDescent="0.35">
      <c r="A26" s="126" t="s">
        <v>215</v>
      </c>
      <c r="B26" s="124">
        <v>18108.004889725598</v>
      </c>
      <c r="C26" s="124">
        <v>1374</v>
      </c>
      <c r="D26" s="124">
        <v>578</v>
      </c>
      <c r="E26" s="124">
        <v>0</v>
      </c>
      <c r="F26" s="124">
        <v>14</v>
      </c>
      <c r="G26" s="159"/>
      <c r="H26" s="124">
        <v>-21</v>
      </c>
      <c r="I26" s="124">
        <v>2442</v>
      </c>
      <c r="J26" s="158">
        <f>B26+C26-D26+E26+F26+H26+I26</f>
        <v>21339.004889725598</v>
      </c>
    </row>
    <row r="27" spans="1:10" x14ac:dyDescent="0.35">
      <c r="A27" s="126" t="s">
        <v>214</v>
      </c>
      <c r="B27" s="146"/>
      <c r="C27" s="146"/>
      <c r="D27" s="146"/>
      <c r="E27" s="146"/>
      <c r="F27" s="146"/>
      <c r="G27" s="146"/>
      <c r="H27" s="146"/>
      <c r="I27" s="146"/>
      <c r="J27" s="146"/>
    </row>
    <row r="28" spans="1:10" x14ac:dyDescent="0.35">
      <c r="A28" s="126" t="s">
        <v>213</v>
      </c>
      <c r="B28" s="146"/>
      <c r="C28" s="146"/>
      <c r="D28" s="146"/>
      <c r="E28" s="146"/>
      <c r="F28" s="146"/>
      <c r="G28" s="146"/>
      <c r="H28" s="146"/>
      <c r="I28" s="146"/>
      <c r="J28" s="146"/>
    </row>
    <row r="29" spans="1:10" x14ac:dyDescent="0.35">
      <c r="A29" s="126" t="s">
        <v>212</v>
      </c>
      <c r="B29" s="146"/>
      <c r="C29" s="146"/>
      <c r="D29" s="146"/>
      <c r="E29" s="146"/>
      <c r="F29" s="146"/>
      <c r="G29" s="146"/>
      <c r="H29" s="146"/>
      <c r="I29" s="146"/>
      <c r="J29" s="146"/>
    </row>
    <row r="30" spans="1:10" x14ac:dyDescent="0.35">
      <c r="A30" s="77"/>
      <c r="B30" s="157"/>
      <c r="C30" s="157"/>
      <c r="D30" s="157"/>
      <c r="E30" s="157"/>
      <c r="F30" s="157"/>
      <c r="G30" s="157"/>
      <c r="H30" s="157"/>
      <c r="I30" s="157"/>
      <c r="J30" s="157"/>
    </row>
  </sheetData>
  <mergeCells count="1">
    <mergeCell ref="B3:J3"/>
  </mergeCells>
  <dataValidations count="2">
    <dataValidation type="decimal" allowBlank="1" showInputMessage="1" showErrorMessage="1" errorTitle="Number Format Error" error="Please enter a valid number" sqref="B16:F16 B19:F19 B22:F23 B26:F26 H16:I16 H19:I19 H22:I23 H26:I26" xr:uid="{00000000-0002-0000-0700-000000000000}">
      <formula1>-999999999</formula1>
      <formula2>9999999999</formula2>
    </dataValidation>
    <dataValidation type="decimal" allowBlank="1" showInputMessage="1" showErrorMessage="1" error="Please enter a number!" sqref="G19 G22:G23 J22:J23 J19 J16 G26 G16 J26 B30:J30 B10:J13" xr:uid="{00000000-0002-0000-0700-000001000000}">
      <formula1>-999999999999</formula1>
      <formula2>999999999999</formula2>
    </dataValidation>
  </dataValidation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P30"/>
  <sheetViews>
    <sheetView workbookViewId="0">
      <selection activeCell="B1" sqref="B1"/>
    </sheetView>
  </sheetViews>
  <sheetFormatPr defaultRowHeight="14.5" x14ac:dyDescent="0.35"/>
  <cols>
    <col min="1" max="1" width="69.81640625" bestFit="1" customWidth="1"/>
    <col min="2" max="2" width="17.54296875" bestFit="1" customWidth="1"/>
    <col min="3" max="3" width="16.1796875" bestFit="1" customWidth="1"/>
    <col min="4" max="4" width="15" bestFit="1" customWidth="1"/>
    <col min="5" max="5" width="15.7265625" bestFit="1" customWidth="1"/>
    <col min="6" max="6" width="14.453125" bestFit="1" customWidth="1"/>
    <col min="7" max="7" width="11.7265625" bestFit="1" customWidth="1"/>
    <col min="8" max="8" width="13.26953125" bestFit="1" customWidth="1"/>
    <col min="9" max="9" width="11.26953125" bestFit="1" customWidth="1"/>
    <col min="10" max="10" width="12.26953125" bestFit="1" customWidth="1"/>
    <col min="11" max="11" width="9.54296875" bestFit="1" customWidth="1"/>
    <col min="12" max="12" width="12" bestFit="1" customWidth="1"/>
    <col min="13" max="14" width="10.26953125" bestFit="1" customWidth="1"/>
    <col min="15" max="15" width="14.54296875" bestFit="1" customWidth="1"/>
    <col min="16" max="16" width="20.7265625" bestFit="1" customWidth="1"/>
    <col min="17" max="17" width="19.81640625" bestFit="1" customWidth="1"/>
    <col min="18" max="18" width="19" bestFit="1" customWidth="1"/>
    <col min="19" max="19" width="16.7265625" bestFit="1" customWidth="1"/>
    <col min="20" max="21" width="16.54296875" bestFit="1" customWidth="1"/>
    <col min="22" max="23" width="15.54296875" bestFit="1" customWidth="1"/>
    <col min="24" max="24" width="15.26953125" bestFit="1" customWidth="1"/>
    <col min="25" max="25" width="15.453125" bestFit="1" customWidth="1"/>
    <col min="26" max="26" width="16.453125" bestFit="1" customWidth="1"/>
    <col min="27" max="27" width="15.81640625" bestFit="1" customWidth="1"/>
    <col min="29" max="29" width="12.81640625" bestFit="1" customWidth="1"/>
  </cols>
  <sheetData>
    <row r="1" spans="1:16" ht="20.5" thickBot="1" x14ac:dyDescent="0.45">
      <c r="A1" s="2" t="s">
        <v>253</v>
      </c>
      <c r="B1" s="96"/>
      <c r="C1" s="95"/>
      <c r="D1" s="96"/>
      <c r="E1" s="163">
        <v>45838</v>
      </c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</row>
    <row r="2" spans="1:16" ht="15" thickBot="1" x14ac:dyDescent="0.4">
      <c r="A2" s="77"/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</row>
    <row r="3" spans="1:16" x14ac:dyDescent="0.35">
      <c r="A3" s="12"/>
      <c r="B3" s="192" t="s">
        <v>252</v>
      </c>
      <c r="C3" s="193"/>
      <c r="D3" s="193"/>
      <c r="E3" s="193"/>
      <c r="F3" s="193"/>
      <c r="G3" s="193"/>
      <c r="H3" s="193"/>
      <c r="I3" s="193"/>
      <c r="J3" s="193"/>
      <c r="K3" s="193"/>
      <c r="L3" s="193"/>
      <c r="M3" s="193"/>
      <c r="N3" s="193"/>
      <c r="O3" s="193"/>
      <c r="P3" s="194"/>
    </row>
    <row r="4" spans="1:16" ht="42.5" thickBot="1" x14ac:dyDescent="0.4">
      <c r="A4" s="12"/>
      <c r="B4" s="155" t="s">
        <v>251</v>
      </c>
      <c r="C4" s="154" t="s">
        <v>250</v>
      </c>
      <c r="D4" s="154" t="s">
        <v>233</v>
      </c>
      <c r="E4" s="154" t="s">
        <v>232</v>
      </c>
      <c r="F4" s="154" t="s">
        <v>231</v>
      </c>
      <c r="G4" s="154" t="s">
        <v>4</v>
      </c>
      <c r="H4" s="154" t="s">
        <v>3</v>
      </c>
      <c r="I4" s="154" t="s">
        <v>2</v>
      </c>
      <c r="J4" s="154" t="s">
        <v>230</v>
      </c>
      <c r="K4" s="154" t="s">
        <v>229</v>
      </c>
      <c r="L4" s="154" t="s">
        <v>237</v>
      </c>
      <c r="M4" s="154" t="s">
        <v>236</v>
      </c>
      <c r="N4" s="154" t="s">
        <v>139</v>
      </c>
      <c r="O4" s="154" t="s">
        <v>228</v>
      </c>
      <c r="P4" s="153" t="s">
        <v>249</v>
      </c>
    </row>
    <row r="5" spans="1:16" x14ac:dyDescent="0.35">
      <c r="A5" s="77"/>
      <c r="B5" s="77"/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</row>
    <row r="6" spans="1:16" x14ac:dyDescent="0.35">
      <c r="A6" s="77"/>
      <c r="B6" s="77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</row>
    <row r="7" spans="1:16" ht="15" thickBot="1" x14ac:dyDescent="0.4">
      <c r="A7" s="77"/>
      <c r="B7" s="77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</row>
    <row r="8" spans="1:16" ht="20.5" thickBot="1" x14ac:dyDescent="0.4">
      <c r="A8" s="129" t="s">
        <v>200</v>
      </c>
      <c r="B8" s="149"/>
      <c r="C8" s="149"/>
      <c r="D8" s="149"/>
      <c r="E8" s="149"/>
      <c r="F8" s="149"/>
      <c r="G8" s="149"/>
      <c r="H8" s="149"/>
      <c r="I8" s="149"/>
      <c r="J8" s="149"/>
      <c r="K8" s="149"/>
      <c r="L8" s="149"/>
      <c r="M8" s="149"/>
      <c r="N8" s="149"/>
      <c r="O8" s="149"/>
      <c r="P8" s="148"/>
    </row>
    <row r="9" spans="1:16" x14ac:dyDescent="0.35">
      <c r="A9" s="12"/>
      <c r="B9" s="77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</row>
    <row r="10" spans="1:16" x14ac:dyDescent="0.35">
      <c r="A10" s="162" t="s">
        <v>196</v>
      </c>
      <c r="B10" s="145">
        <f t="shared" ref="B10:O10" si="0">SUM(B14:B29)</f>
        <v>184179672.38304386</v>
      </c>
      <c r="C10" s="145">
        <f t="shared" si="0"/>
        <v>14847480.695589984</v>
      </c>
      <c r="D10" s="145">
        <f t="shared" si="0"/>
        <v>935919.827107794</v>
      </c>
      <c r="E10" s="145">
        <f t="shared" si="0"/>
        <v>40229.787608139799</v>
      </c>
      <c r="F10" s="145">
        <f t="shared" si="0"/>
        <v>5805.2363932056523</v>
      </c>
      <c r="G10" s="145">
        <f t="shared" si="0"/>
        <v>1312347.8791332787</v>
      </c>
      <c r="H10" s="145">
        <f t="shared" si="0"/>
        <v>1965058.9387474512</v>
      </c>
      <c r="I10" s="145">
        <f t="shared" si="0"/>
        <v>10101978.257088428</v>
      </c>
      <c r="J10" s="145">
        <f t="shared" si="0"/>
        <v>-28348.136084818281</v>
      </c>
      <c r="K10" s="145">
        <f t="shared" si="0"/>
        <v>469565.92634014535</v>
      </c>
      <c r="L10" s="145">
        <f t="shared" si="0"/>
        <v>4731827.9307761611</v>
      </c>
      <c r="M10" s="145">
        <f t="shared" si="0"/>
        <v>1130355.9978375942</v>
      </c>
      <c r="N10" s="145">
        <f t="shared" si="0"/>
        <v>1104353.9028185701</v>
      </c>
      <c r="O10" s="145">
        <f t="shared" si="0"/>
        <v>-5312.4459449714814</v>
      </c>
      <c r="P10" s="145">
        <f>B10+C10-D10-E10-F10-G10-H10-I10+J10-K10+L10-M10++N10+O10</f>
        <v>188868412.47994271</v>
      </c>
    </row>
    <row r="11" spans="1:16" ht="15" thickBot="1" x14ac:dyDescent="0.4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</row>
    <row r="12" spans="1:16" ht="20.5" thickBot="1" x14ac:dyDescent="0.4">
      <c r="A12" s="129" t="s">
        <v>196</v>
      </c>
      <c r="B12" s="152"/>
      <c r="C12" s="152"/>
      <c r="D12" s="152"/>
      <c r="E12" s="152"/>
      <c r="F12" s="152"/>
      <c r="G12" s="152"/>
      <c r="H12" s="152"/>
      <c r="I12" s="152"/>
      <c r="J12" s="152"/>
      <c r="K12" s="152"/>
      <c r="L12" s="152"/>
      <c r="M12" s="152"/>
      <c r="N12" s="152"/>
      <c r="O12" s="152"/>
      <c r="P12" s="151"/>
    </row>
    <row r="13" spans="1:16" x14ac:dyDescent="0.35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</row>
    <row r="14" spans="1:16" x14ac:dyDescent="0.35">
      <c r="A14" s="126" t="s">
        <v>226</v>
      </c>
      <c r="B14" s="124">
        <v>82212783.701559439</v>
      </c>
      <c r="C14" s="124">
        <v>4339327.6501237173</v>
      </c>
      <c r="D14" s="124">
        <v>433691.78893800086</v>
      </c>
      <c r="E14" s="124">
        <v>13170.495938076187</v>
      </c>
      <c r="F14" s="124">
        <v>4600.3207710389861</v>
      </c>
      <c r="G14" s="124">
        <v>58719.713500012134</v>
      </c>
      <c r="H14" s="124">
        <v>62298.211009780178</v>
      </c>
      <c r="I14" s="124">
        <v>4087255.3362336741</v>
      </c>
      <c r="J14" s="124">
        <v>-7.004760000000104</v>
      </c>
      <c r="K14" s="124">
        <v>45250.341030185424</v>
      </c>
      <c r="L14" s="124">
        <v>2547762.695165718</v>
      </c>
      <c r="M14" s="124">
        <v>14172.5588500003</v>
      </c>
      <c r="N14" s="124">
        <v>-51824.632920933327</v>
      </c>
      <c r="O14" s="124">
        <v>-571275.5895650466</v>
      </c>
      <c r="P14" s="145">
        <f>B14+C14-D14-E14-F14-G14-H14-I14+J14-K14+L14-M14++N14+O14</f>
        <v>83757608.05333212</v>
      </c>
    </row>
    <row r="15" spans="1:16" x14ac:dyDescent="0.35">
      <c r="A15" s="126" t="s">
        <v>225</v>
      </c>
      <c r="B15" s="124">
        <v>2011953.6710900005</v>
      </c>
      <c r="C15" s="124">
        <v>103660.86921819544</v>
      </c>
      <c r="D15" s="124">
        <v>1774.8933999999999</v>
      </c>
      <c r="E15" s="124">
        <v>22309.59924</v>
      </c>
      <c r="F15" s="124">
        <v>0.70823999999999998</v>
      </c>
      <c r="G15" s="124">
        <v>0</v>
      </c>
      <c r="H15" s="124">
        <v>5.999999999767102E-5</v>
      </c>
      <c r="I15" s="124">
        <v>129213.397910049</v>
      </c>
      <c r="J15" s="124">
        <v>0</v>
      </c>
      <c r="K15" s="124">
        <v>7862.1113999999998</v>
      </c>
      <c r="L15" s="124">
        <v>13573.757869998801</v>
      </c>
      <c r="M15" s="124">
        <v>0</v>
      </c>
      <c r="N15" s="124">
        <v>13988.788249678648</v>
      </c>
      <c r="O15" s="124">
        <v>-126444.03784000111</v>
      </c>
      <c r="P15" s="145">
        <f>B15+C15-D15-E15-F15-G15-H15-I15+J15-K15+L15-M15++N15+O15</f>
        <v>1855572.3383378235</v>
      </c>
    </row>
    <row r="16" spans="1:16" x14ac:dyDescent="0.35">
      <c r="A16" s="126" t="s">
        <v>224</v>
      </c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</row>
    <row r="17" spans="1:16" x14ac:dyDescent="0.35">
      <c r="A17" s="126" t="s">
        <v>223</v>
      </c>
      <c r="B17" s="124">
        <v>5439802.8595516495</v>
      </c>
      <c r="C17" s="124">
        <v>818051.98330059752</v>
      </c>
      <c r="D17" s="124">
        <v>7674.9948414583332</v>
      </c>
      <c r="E17" s="124">
        <v>3469.2456184027778</v>
      </c>
      <c r="F17" s="124">
        <v>424.10325416666666</v>
      </c>
      <c r="G17" s="124">
        <v>140.63076005859401</v>
      </c>
      <c r="H17" s="124">
        <v>173.07479999999998</v>
      </c>
      <c r="I17" s="124">
        <v>797528.78469237615</v>
      </c>
      <c r="J17" s="124">
        <v>0</v>
      </c>
      <c r="K17" s="124">
        <v>73454.936599959998</v>
      </c>
      <c r="L17" s="124">
        <v>73701.497598763046</v>
      </c>
      <c r="M17" s="124">
        <v>0</v>
      </c>
      <c r="N17" s="124">
        <v>11395.280255435582</v>
      </c>
      <c r="O17" s="124">
        <v>252.12767999388007</v>
      </c>
      <c r="P17" s="145">
        <f>B17+C17-D17-E17-F17-G17-H17-I17+J17-K17+L17-M17++N17+O17</f>
        <v>5460337.9778200183</v>
      </c>
    </row>
    <row r="18" spans="1:16" x14ac:dyDescent="0.35">
      <c r="A18" s="126" t="s">
        <v>222</v>
      </c>
      <c r="B18" s="124">
        <v>3440598.0010013171</v>
      </c>
      <c r="C18" s="124">
        <v>134763.71505159722</v>
      </c>
      <c r="D18" s="124">
        <v>2118.7067618129404</v>
      </c>
      <c r="E18" s="124">
        <v>373.65964000000002</v>
      </c>
      <c r="F18" s="124">
        <v>295.69756000000001</v>
      </c>
      <c r="G18" s="124">
        <v>0</v>
      </c>
      <c r="H18" s="124">
        <v>367.17500000000001</v>
      </c>
      <c r="I18" s="124">
        <v>43018.797315659998</v>
      </c>
      <c r="J18" s="124">
        <v>0</v>
      </c>
      <c r="K18" s="124">
        <v>313169.88627999998</v>
      </c>
      <c r="L18" s="124">
        <v>559.41548000000216</v>
      </c>
      <c r="M18" s="124">
        <v>0</v>
      </c>
      <c r="N18" s="124">
        <v>193191.29555142456</v>
      </c>
      <c r="O18" s="124">
        <v>-3.2277966965921223E-9</v>
      </c>
      <c r="P18" s="145">
        <f>B18+C18-D18-E18-F18-G18-H18-I18+J18-K18+L18-M18++N18+O18</f>
        <v>3409768.5045268629</v>
      </c>
    </row>
    <row r="19" spans="1:16" x14ac:dyDescent="0.35">
      <c r="A19" s="126" t="s">
        <v>221</v>
      </c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</row>
    <row r="20" spans="1:16" x14ac:dyDescent="0.35">
      <c r="A20" s="126" t="s">
        <v>220</v>
      </c>
      <c r="B20" s="124">
        <v>24917866.073087752</v>
      </c>
      <c r="C20" s="124">
        <v>3788674.2884472641</v>
      </c>
      <c r="D20" s="124">
        <v>218641.04252385424</v>
      </c>
      <c r="E20" s="124">
        <v>6.2209999999999992</v>
      </c>
      <c r="F20" s="124">
        <v>0</v>
      </c>
      <c r="G20" s="124">
        <v>8492.8229800000008</v>
      </c>
      <c r="H20" s="124">
        <v>26759.994619999998</v>
      </c>
      <c r="I20" s="124">
        <v>3338824.8762197313</v>
      </c>
      <c r="J20" s="124">
        <v>120.96863999999979</v>
      </c>
      <c r="K20" s="124">
        <v>6947.1972800000003</v>
      </c>
      <c r="L20" s="124">
        <v>612389.4024407292</v>
      </c>
      <c r="M20" s="124">
        <v>27360.932709839217</v>
      </c>
      <c r="N20" s="124">
        <v>-105519.91643020265</v>
      </c>
      <c r="O20" s="124">
        <v>565077.80592004443</v>
      </c>
      <c r="P20" s="145">
        <f>B20+C20-D20-E20-F20-G20-H20-I20+J20-K20+L20-M20++N20+O20</f>
        <v>26151575.534772165</v>
      </c>
    </row>
    <row r="21" spans="1:16" x14ac:dyDescent="0.35">
      <c r="A21" s="126" t="s">
        <v>219</v>
      </c>
      <c r="B21" s="124">
        <v>13214723.329711417</v>
      </c>
      <c r="C21" s="124">
        <v>1459400.2866539729</v>
      </c>
      <c r="D21" s="124">
        <v>162097.64869633023</v>
      </c>
      <c r="E21" s="124">
        <v>405.71508</v>
      </c>
      <c r="F21" s="124">
        <v>0</v>
      </c>
      <c r="G21" s="124">
        <v>10865.85934999999</v>
      </c>
      <c r="H21" s="124">
        <v>1588.44</v>
      </c>
      <c r="I21" s="124">
        <v>1539046.7265997999</v>
      </c>
      <c r="J21" s="124">
        <v>3.2960400000000001</v>
      </c>
      <c r="K21" s="124">
        <v>10015.443590000001</v>
      </c>
      <c r="L21" s="124">
        <v>249463.80889373738</v>
      </c>
      <c r="M21" s="124">
        <v>4.0405849174041713</v>
      </c>
      <c r="N21" s="124">
        <v>1224536.2981029956</v>
      </c>
      <c r="O21" s="124">
        <v>134392.89077788382</v>
      </c>
      <c r="P21" s="145">
        <f>B21+C21-D21-E21-F21-G21-H21-I21+J21-K21+L21-M21++N21+O21</f>
        <v>14558496.036278959</v>
      </c>
    </row>
    <row r="22" spans="1:16" x14ac:dyDescent="0.35">
      <c r="A22" s="126" t="s">
        <v>218</v>
      </c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</row>
    <row r="23" spans="1:16" x14ac:dyDescent="0.35">
      <c r="A23" s="126" t="s">
        <v>195</v>
      </c>
      <c r="B23" s="124">
        <v>90203.224719999998</v>
      </c>
      <c r="C23" s="124">
        <v>25909.212920000002</v>
      </c>
      <c r="D23" s="124">
        <v>0</v>
      </c>
      <c r="E23" s="124">
        <v>0</v>
      </c>
      <c r="F23" s="124">
        <v>0</v>
      </c>
      <c r="G23" s="124">
        <v>0</v>
      </c>
      <c r="H23" s="124">
        <v>0</v>
      </c>
      <c r="I23" s="124">
        <v>0</v>
      </c>
      <c r="J23" s="124">
        <v>0</v>
      </c>
      <c r="K23" s="124">
        <v>0</v>
      </c>
      <c r="L23" s="124">
        <v>0</v>
      </c>
      <c r="M23" s="124">
        <v>0</v>
      </c>
      <c r="N23" s="124">
        <v>656.173</v>
      </c>
      <c r="O23" s="124">
        <v>0</v>
      </c>
      <c r="P23" s="145">
        <f>B23+C23-D23-E23-F23-G23-H23-I23+J23-K23+L23-M23++N23+O23</f>
        <v>116768.61064</v>
      </c>
    </row>
    <row r="24" spans="1:16" x14ac:dyDescent="0.35">
      <c r="A24" s="126" t="s">
        <v>217</v>
      </c>
      <c r="B24" s="124">
        <v>17587291.846265659</v>
      </c>
      <c r="C24" s="124">
        <v>2677837.6806394299</v>
      </c>
      <c r="D24" s="124">
        <v>32557.430345794019</v>
      </c>
      <c r="E24" s="124">
        <v>-0.37343999999998506</v>
      </c>
      <c r="F24" s="124">
        <v>0</v>
      </c>
      <c r="G24" s="124">
        <v>395974.47101369133</v>
      </c>
      <c r="H24" s="124">
        <v>1264712.416153091</v>
      </c>
      <c r="I24" s="124">
        <v>93489.803855546896</v>
      </c>
      <c r="J24" s="124">
        <v>-2403.6807268875</v>
      </c>
      <c r="K24" s="124">
        <v>25.59816</v>
      </c>
      <c r="L24" s="124">
        <v>312190.74517544272</v>
      </c>
      <c r="M24" s="124">
        <v>441244.59828570293</v>
      </c>
      <c r="N24" s="124">
        <v>-111149.73927529668</v>
      </c>
      <c r="O24" s="124">
        <v>-7315.9618711070943</v>
      </c>
      <c r="P24" s="145">
        <f>B24+C24-D24-E24-F24-G24-H24-I24+J24-K24+L24-M24++N24+O24</f>
        <v>18228446.945833426</v>
      </c>
    </row>
    <row r="25" spans="1:16" x14ac:dyDescent="0.35">
      <c r="A25" s="126" t="s">
        <v>216</v>
      </c>
      <c r="B25" s="124">
        <v>29568782.101137232</v>
      </c>
      <c r="C25" s="124">
        <v>1175961.4603441851</v>
      </c>
      <c r="D25" s="124">
        <v>30521.082162496255</v>
      </c>
      <c r="E25" s="124">
        <v>30.495479999999993</v>
      </c>
      <c r="F25" s="124">
        <v>0</v>
      </c>
      <c r="G25" s="124">
        <v>506393.85879194364</v>
      </c>
      <c r="H25" s="124">
        <v>438330.61409940175</v>
      </c>
      <c r="I25" s="124">
        <v>23712.90078438399</v>
      </c>
      <c r="J25" s="124">
        <v>-23710.947798964167</v>
      </c>
      <c r="K25" s="124">
        <v>133.93116000000001</v>
      </c>
      <c r="L25" s="124">
        <v>915419.88621481077</v>
      </c>
      <c r="M25" s="124">
        <v>632611.40441316948</v>
      </c>
      <c r="N25" s="124">
        <v>-81454.898137787779</v>
      </c>
      <c r="O25" s="124">
        <v>0.31895326310768723</v>
      </c>
      <c r="P25" s="145">
        <f>B25+C25-D25-E25-F25-G25-H25-I25+J25-K25+L25-M25++N25+O25</f>
        <v>29923263.633821342</v>
      </c>
    </row>
    <row r="26" spans="1:16" x14ac:dyDescent="0.35">
      <c r="A26" s="126" t="s">
        <v>215</v>
      </c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</row>
    <row r="27" spans="1:16" x14ac:dyDescent="0.35">
      <c r="A27" s="126" t="s">
        <v>214</v>
      </c>
      <c r="B27" s="124">
        <v>855336.17550999997</v>
      </c>
      <c r="C27" s="124">
        <v>295051.66943000001</v>
      </c>
      <c r="D27" s="124">
        <v>0</v>
      </c>
      <c r="E27" s="124">
        <v>0</v>
      </c>
      <c r="F27" s="124">
        <v>0</v>
      </c>
      <c r="G27" s="124">
        <v>253609.47613999998</v>
      </c>
      <c r="H27" s="124">
        <v>0</v>
      </c>
      <c r="I27" s="124">
        <v>0</v>
      </c>
      <c r="J27" s="124">
        <v>0</v>
      </c>
      <c r="K27" s="124">
        <v>0</v>
      </c>
      <c r="L27" s="124">
        <v>0</v>
      </c>
      <c r="M27" s="124">
        <v>0</v>
      </c>
      <c r="N27" s="124">
        <v>0</v>
      </c>
      <c r="O27" s="124">
        <v>0</v>
      </c>
      <c r="P27" s="145">
        <f>B27+C27-D27-E27-F27-G27-H27-I27+J27-K27+L27-M27++N27+O27</f>
        <v>896778.36880000005</v>
      </c>
    </row>
    <row r="28" spans="1:16" x14ac:dyDescent="0.35">
      <c r="A28" s="126" t="s">
        <v>213</v>
      </c>
      <c r="B28" s="124">
        <v>4101999.24998096</v>
      </c>
      <c r="C28" s="124">
        <v>28841.879461023058</v>
      </c>
      <c r="D28" s="124">
        <v>44857.516156478363</v>
      </c>
      <c r="E28" s="124">
        <v>458.66024218165882</v>
      </c>
      <c r="F28" s="124">
        <v>484.40656800000011</v>
      </c>
      <c r="G28" s="124">
        <v>48825.460953754795</v>
      </c>
      <c r="H28" s="124">
        <v>151965.49553732475</v>
      </c>
      <c r="I28" s="124">
        <v>49887.63347720704</v>
      </c>
      <c r="J28" s="124">
        <v>-8.20702</v>
      </c>
      <c r="K28" s="124">
        <v>12590.02144</v>
      </c>
      <c r="L28" s="124">
        <v>-1448.3022930378647</v>
      </c>
      <c r="M28" s="124">
        <v>7809.412223964845</v>
      </c>
      <c r="N28" s="124">
        <v>10950.267923176772</v>
      </c>
      <c r="O28" s="124">
        <v>4.9112713895738125E-10</v>
      </c>
      <c r="P28" s="145">
        <f>B28+C28-D28-E28-F28-G28-H28-I28+J28-K28+L28-M28++N28+O28</f>
        <v>3823456.2814532109</v>
      </c>
    </row>
    <row r="29" spans="1:16" x14ac:dyDescent="0.35">
      <c r="A29" s="126" t="s">
        <v>212</v>
      </c>
      <c r="B29" s="124">
        <v>738332.14942842093</v>
      </c>
      <c r="C29" s="124">
        <v>0</v>
      </c>
      <c r="D29" s="124">
        <v>1984.72328156861</v>
      </c>
      <c r="E29" s="124">
        <v>6.0688094791881104</v>
      </c>
      <c r="F29" s="124">
        <v>0</v>
      </c>
      <c r="G29" s="124">
        <v>29325.58564381822</v>
      </c>
      <c r="H29" s="124">
        <v>18863.517467853402</v>
      </c>
      <c r="I29" s="124">
        <v>0</v>
      </c>
      <c r="J29" s="124">
        <v>-2342.5604589666118</v>
      </c>
      <c r="K29" s="124">
        <v>116.4594</v>
      </c>
      <c r="L29" s="124">
        <v>8215.02423000001</v>
      </c>
      <c r="M29" s="124">
        <v>7153.0507699999998</v>
      </c>
      <c r="N29" s="124">
        <v>-415.01349992052036</v>
      </c>
      <c r="O29" s="124">
        <v>8.1467987911310047E-10</v>
      </c>
      <c r="P29" s="145">
        <f>B29+C29-D29-E29-F29-G29-H29-I29+J29-K29+L29-M29++N29+O29</f>
        <v>686340.19432681508</v>
      </c>
    </row>
    <row r="30" spans="1:16" x14ac:dyDescent="0.35">
      <c r="A30" s="77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</row>
  </sheetData>
  <mergeCells count="1">
    <mergeCell ref="B3:P3"/>
  </mergeCells>
  <dataValidations count="2">
    <dataValidation type="decimal" allowBlank="1" showInputMessage="1" showErrorMessage="1" error="Please enter a number!" sqref="P23:P25 P20:P21 P14:P15 P17:P18 P27:P29 B5:P10" xr:uid="{00000000-0002-0000-0900-000000000000}">
      <formula1>-999999999999</formula1>
      <formula2>999999999999</formula2>
    </dataValidation>
    <dataValidation type="decimal" allowBlank="1" showInputMessage="1" showErrorMessage="1" errorTitle="Number Format Error" error="Please enter a valid number" sqref="B27:O29 B23:O25 B20:O21 B17:O18 B14:O15" xr:uid="{00000000-0002-0000-0900-000001000000}">
      <formula1>-999999999</formula1>
      <formula2>9999999999</formula2>
    </dataValidation>
  </dataValidation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30"/>
  <sheetViews>
    <sheetView workbookViewId="0"/>
  </sheetViews>
  <sheetFormatPr defaultColWidth="46.7265625" defaultRowHeight="14.5" x14ac:dyDescent="0.35"/>
  <cols>
    <col min="1" max="1" width="64.81640625" bestFit="1" customWidth="1"/>
    <col min="2" max="2" width="20.7265625" bestFit="1" customWidth="1"/>
    <col min="3" max="3" width="16" bestFit="1" customWidth="1"/>
    <col min="4" max="4" width="15" bestFit="1" customWidth="1"/>
    <col min="5" max="5" width="24.26953125" bestFit="1" customWidth="1"/>
    <col min="6" max="6" width="23" bestFit="1" customWidth="1"/>
    <col min="7" max="7" width="34" bestFit="1" customWidth="1"/>
    <col min="8" max="8" width="10.81640625" bestFit="1" customWidth="1"/>
    <col min="9" max="9" width="14.54296875" bestFit="1" customWidth="1"/>
    <col min="10" max="10" width="20.7265625" bestFit="1" customWidth="1"/>
  </cols>
  <sheetData>
    <row r="1" spans="1:11" ht="20.5" thickBot="1" x14ac:dyDescent="0.45">
      <c r="A1" s="2" t="s">
        <v>255</v>
      </c>
      <c r="B1" s="96"/>
      <c r="C1" s="163">
        <v>45838</v>
      </c>
      <c r="D1" s="96"/>
      <c r="E1" s="95"/>
      <c r="F1" s="96"/>
      <c r="G1" s="96"/>
      <c r="H1" s="96"/>
      <c r="I1" s="96"/>
      <c r="J1" s="96"/>
      <c r="K1" s="77"/>
    </row>
    <row r="2" spans="1:11" ht="15" thickBot="1" x14ac:dyDescent="0.4">
      <c r="A2" s="77"/>
      <c r="B2" s="77"/>
      <c r="C2" s="77"/>
      <c r="D2" s="77"/>
      <c r="E2" s="77"/>
      <c r="F2" s="77"/>
      <c r="G2" s="77"/>
      <c r="H2" s="77"/>
      <c r="I2" s="77"/>
      <c r="J2" s="77"/>
      <c r="K2" s="77"/>
    </row>
    <row r="3" spans="1:11" x14ac:dyDescent="0.35">
      <c r="A3" s="77"/>
      <c r="B3" s="192" t="s">
        <v>254</v>
      </c>
      <c r="C3" s="193"/>
      <c r="D3" s="193"/>
      <c r="E3" s="193"/>
      <c r="F3" s="193"/>
      <c r="G3" s="193"/>
      <c r="H3" s="193"/>
      <c r="I3" s="193"/>
      <c r="J3" s="194"/>
      <c r="K3" s="83"/>
    </row>
    <row r="4" spans="1:11" ht="38.25" customHeight="1" thickBot="1" x14ac:dyDescent="0.4">
      <c r="A4" s="77"/>
      <c r="B4" s="155" t="s">
        <v>251</v>
      </c>
      <c r="C4" s="154" t="s">
        <v>245</v>
      </c>
      <c r="D4" s="154" t="s">
        <v>244</v>
      </c>
      <c r="E4" s="154" t="s">
        <v>243</v>
      </c>
      <c r="F4" s="154" t="s">
        <v>242</v>
      </c>
      <c r="G4" s="154" t="s">
        <v>237</v>
      </c>
      <c r="H4" s="154" t="s">
        <v>139</v>
      </c>
      <c r="I4" s="154" t="s">
        <v>228</v>
      </c>
      <c r="J4" s="153" t="s">
        <v>249</v>
      </c>
      <c r="K4" s="83"/>
    </row>
    <row r="5" spans="1:11" x14ac:dyDescent="0.35">
      <c r="A5" s="77"/>
      <c r="B5" s="77"/>
      <c r="C5" s="77"/>
      <c r="D5" s="77"/>
      <c r="E5" s="77"/>
      <c r="F5" s="77"/>
      <c r="G5" s="77"/>
      <c r="H5" s="77"/>
      <c r="I5" s="77"/>
      <c r="J5" s="77"/>
      <c r="K5" s="83"/>
    </row>
    <row r="6" spans="1:11" x14ac:dyDescent="0.35">
      <c r="A6" s="77"/>
      <c r="B6" s="77"/>
      <c r="C6" s="77"/>
      <c r="D6" s="77"/>
      <c r="E6" s="77"/>
      <c r="F6" s="77"/>
      <c r="G6" s="77"/>
      <c r="H6" s="77"/>
      <c r="I6" s="77"/>
      <c r="J6" s="77"/>
      <c r="K6" s="83"/>
    </row>
    <row r="7" spans="1:11" ht="15" thickBot="1" x14ac:dyDescent="0.4">
      <c r="A7" s="77"/>
      <c r="B7" s="77"/>
      <c r="C7" s="77"/>
      <c r="D7" s="77"/>
      <c r="E7" s="77"/>
      <c r="F7" s="77"/>
      <c r="G7" s="77"/>
      <c r="H7" s="77"/>
      <c r="I7" s="77"/>
      <c r="J7" s="77"/>
      <c r="K7" s="83"/>
    </row>
    <row r="8" spans="1:11" ht="20.5" thickBot="1" x14ac:dyDescent="0.4">
      <c r="A8" s="129" t="s">
        <v>200</v>
      </c>
      <c r="B8" s="149"/>
      <c r="C8" s="149"/>
      <c r="D8" s="149"/>
      <c r="E8" s="149"/>
      <c r="F8" s="149"/>
      <c r="G8" s="149"/>
      <c r="H8" s="149"/>
      <c r="I8" s="149"/>
      <c r="J8" s="148"/>
      <c r="K8" s="83"/>
    </row>
    <row r="9" spans="1:11" x14ac:dyDescent="0.35">
      <c r="A9" s="77"/>
      <c r="B9" s="77"/>
      <c r="C9" s="77"/>
      <c r="D9" s="77"/>
      <c r="E9" s="77"/>
      <c r="F9" s="77"/>
      <c r="G9" s="77"/>
      <c r="H9" s="77"/>
      <c r="I9" s="77"/>
      <c r="J9" s="77"/>
      <c r="K9" s="83"/>
    </row>
    <row r="10" spans="1:11" x14ac:dyDescent="0.35">
      <c r="A10" s="150" t="s">
        <v>196</v>
      </c>
      <c r="B10" s="145">
        <f t="shared" ref="B10:I10" si="0">SUM(B14:B29)</f>
        <v>50530528.241114527</v>
      </c>
      <c r="C10" s="145">
        <f t="shared" si="0"/>
        <v>33101374.32386798</v>
      </c>
      <c r="D10" s="145">
        <f t="shared" si="0"/>
        <v>26312037.336189501</v>
      </c>
      <c r="E10" s="145">
        <f t="shared" si="0"/>
        <v>0</v>
      </c>
      <c r="F10" s="145">
        <f t="shared" si="0"/>
        <v>47091.606719999887</v>
      </c>
      <c r="G10" s="145">
        <f t="shared" si="0"/>
        <v>413798.57391713269</v>
      </c>
      <c r="H10" s="145">
        <f t="shared" si="0"/>
        <v>-1106535.663034824</v>
      </c>
      <c r="I10" s="145">
        <f t="shared" si="0"/>
        <v>-2944998.8554974794</v>
      </c>
      <c r="J10" s="158">
        <f>B10+C10-D10+E10+F10+G10+H10+I10</f>
        <v>53729220.890897833</v>
      </c>
      <c r="K10" s="83"/>
    </row>
    <row r="11" spans="1:11" ht="15" thickBot="1" x14ac:dyDescent="0.4">
      <c r="A11" s="77"/>
      <c r="B11" s="146"/>
      <c r="C11" s="146"/>
      <c r="D11" s="146"/>
      <c r="E11" s="146"/>
      <c r="F11" s="146"/>
      <c r="G11" s="146"/>
      <c r="H11" s="146"/>
      <c r="I11" s="146"/>
      <c r="J11" s="146"/>
      <c r="K11" s="83"/>
    </row>
    <row r="12" spans="1:11" ht="20.5" thickBot="1" x14ac:dyDescent="0.4">
      <c r="A12" s="129" t="s">
        <v>196</v>
      </c>
      <c r="B12" s="161"/>
      <c r="C12" s="161"/>
      <c r="D12" s="161"/>
      <c r="E12" s="161"/>
      <c r="F12" s="161"/>
      <c r="G12" s="161"/>
      <c r="H12" s="161"/>
      <c r="I12" s="161"/>
      <c r="J12" s="160"/>
      <c r="K12" s="83"/>
    </row>
    <row r="13" spans="1:11" x14ac:dyDescent="0.35">
      <c r="A13" s="77"/>
      <c r="B13" s="146"/>
      <c r="C13" s="146"/>
      <c r="D13" s="146"/>
      <c r="E13" s="146"/>
      <c r="F13" s="146"/>
      <c r="G13" s="146"/>
      <c r="H13" s="146"/>
      <c r="I13" s="146"/>
      <c r="J13" s="146"/>
      <c r="K13" s="83"/>
    </row>
    <row r="14" spans="1:11" x14ac:dyDescent="0.35">
      <c r="A14" s="126" t="s">
        <v>226</v>
      </c>
      <c r="B14" s="146"/>
      <c r="C14" s="146"/>
      <c r="D14" s="146"/>
      <c r="E14" s="146"/>
      <c r="F14" s="146"/>
      <c r="G14" s="146"/>
      <c r="H14" s="146"/>
      <c r="I14" s="146"/>
      <c r="J14" s="146"/>
      <c r="K14" s="83"/>
    </row>
    <row r="15" spans="1:11" x14ac:dyDescent="0.35">
      <c r="A15" s="126" t="s">
        <v>225</v>
      </c>
      <c r="B15" s="146"/>
      <c r="C15" s="146"/>
      <c r="D15" s="146"/>
      <c r="E15" s="146"/>
      <c r="F15" s="146"/>
      <c r="G15" s="146"/>
      <c r="H15" s="146"/>
      <c r="I15" s="146"/>
      <c r="J15" s="146"/>
      <c r="K15" s="83"/>
    </row>
    <row r="16" spans="1:11" x14ac:dyDescent="0.35">
      <c r="A16" s="126" t="s">
        <v>224</v>
      </c>
      <c r="B16" s="124">
        <v>23849600.181411475</v>
      </c>
      <c r="C16" s="124">
        <v>3620018.4979545684</v>
      </c>
      <c r="D16" s="124">
        <v>3362696.8862366662</v>
      </c>
      <c r="E16" s="124">
        <v>0</v>
      </c>
      <c r="F16" s="124">
        <v>0</v>
      </c>
      <c r="G16" s="124">
        <v>73825.225551327705</v>
      </c>
      <c r="H16" s="124">
        <v>-1079990.5638021263</v>
      </c>
      <c r="I16" s="124">
        <v>-422313.63480000105</v>
      </c>
      <c r="J16" s="158">
        <f>B16+C16-D16+E16+F16+G16+H16+I16</f>
        <v>22678442.820078578</v>
      </c>
      <c r="K16" s="83"/>
    </row>
    <row r="17" spans="1:11" x14ac:dyDescent="0.35">
      <c r="A17" s="126" t="s">
        <v>223</v>
      </c>
      <c r="B17" s="146"/>
      <c r="C17" s="146"/>
      <c r="D17" s="146"/>
      <c r="E17" s="146"/>
      <c r="F17" s="146"/>
      <c r="G17" s="146"/>
      <c r="H17" s="146"/>
      <c r="I17" s="146"/>
      <c r="J17" s="146"/>
      <c r="K17" s="83"/>
    </row>
    <row r="18" spans="1:11" x14ac:dyDescent="0.35">
      <c r="A18" s="126" t="s">
        <v>222</v>
      </c>
      <c r="B18" s="146"/>
      <c r="C18" s="146"/>
      <c r="D18" s="146"/>
      <c r="E18" s="146"/>
      <c r="F18" s="146"/>
      <c r="G18" s="146"/>
      <c r="H18" s="146"/>
      <c r="I18" s="146"/>
      <c r="J18" s="146"/>
      <c r="K18" s="83"/>
    </row>
    <row r="19" spans="1:11" x14ac:dyDescent="0.35">
      <c r="A19" s="126" t="s">
        <v>221</v>
      </c>
      <c r="B19" s="124">
        <v>40939.549209999997</v>
      </c>
      <c r="C19" s="124">
        <v>0</v>
      </c>
      <c r="D19" s="124">
        <v>0</v>
      </c>
      <c r="E19" s="124">
        <v>0</v>
      </c>
      <c r="F19" s="124">
        <v>0</v>
      </c>
      <c r="G19" s="124">
        <v>0</v>
      </c>
      <c r="H19" s="124">
        <v>-40762.837140000003</v>
      </c>
      <c r="I19" s="124">
        <v>8.9780000002377847E-2</v>
      </c>
      <c r="J19" s="158">
        <f>B19+C19-D19+E19+F19+G19+H19+I19</f>
        <v>176.80184999999651</v>
      </c>
      <c r="K19" s="83"/>
    </row>
    <row r="20" spans="1:11" x14ac:dyDescent="0.35">
      <c r="A20" s="126" t="s">
        <v>220</v>
      </c>
      <c r="B20" s="146"/>
      <c r="C20" s="146"/>
      <c r="D20" s="146"/>
      <c r="E20" s="146"/>
      <c r="F20" s="146"/>
      <c r="G20" s="146"/>
      <c r="H20" s="146"/>
      <c r="I20" s="146"/>
      <c r="J20" s="146"/>
      <c r="K20" s="83"/>
    </row>
    <row r="21" spans="1:11" x14ac:dyDescent="0.35">
      <c r="A21" s="126" t="s">
        <v>219</v>
      </c>
      <c r="B21" s="146"/>
      <c r="C21" s="146"/>
      <c r="D21" s="146"/>
      <c r="E21" s="146"/>
      <c r="F21" s="146"/>
      <c r="G21" s="146"/>
      <c r="H21" s="146"/>
      <c r="I21" s="146"/>
      <c r="J21" s="146"/>
      <c r="K21" s="83"/>
    </row>
    <row r="22" spans="1:11" x14ac:dyDescent="0.35">
      <c r="A22" s="126" t="s">
        <v>218</v>
      </c>
      <c r="B22" s="124">
        <v>2496405.9869704093</v>
      </c>
      <c r="C22" s="124">
        <v>375574.77958211425</v>
      </c>
      <c r="D22" s="124">
        <v>100550.72877393872</v>
      </c>
      <c r="E22" s="124">
        <v>0</v>
      </c>
      <c r="F22" s="124">
        <v>0</v>
      </c>
      <c r="G22" s="124">
        <v>4289.1960507962604</v>
      </c>
      <c r="H22" s="124">
        <v>115896.50966855646</v>
      </c>
      <c r="I22" s="124">
        <v>-350303.13738558715</v>
      </c>
      <c r="J22" s="158">
        <f>B22+C22-D22+E22+F22+G22+H22+I22</f>
        <v>2541312.6061123507</v>
      </c>
      <c r="K22" s="83"/>
    </row>
    <row r="23" spans="1:11" x14ac:dyDescent="0.35">
      <c r="A23" s="126" t="s">
        <v>195</v>
      </c>
      <c r="B23" s="124">
        <v>410098.75809600001</v>
      </c>
      <c r="C23" s="124">
        <v>0</v>
      </c>
      <c r="D23" s="124">
        <v>0</v>
      </c>
      <c r="E23" s="124">
        <v>0</v>
      </c>
      <c r="F23" s="124">
        <v>0</v>
      </c>
      <c r="G23" s="124">
        <v>0</v>
      </c>
      <c r="H23" s="124">
        <v>0</v>
      </c>
      <c r="I23" s="124">
        <v>4.4826880000000529</v>
      </c>
      <c r="J23" s="158">
        <f>B23+C23-D23+E23+F23+G23+H23+I23</f>
        <v>410103.24078400002</v>
      </c>
      <c r="K23" s="83"/>
    </row>
    <row r="24" spans="1:11" x14ac:dyDescent="0.35">
      <c r="A24" s="126" t="s">
        <v>217</v>
      </c>
      <c r="B24" s="146"/>
      <c r="C24" s="146"/>
      <c r="D24" s="146"/>
      <c r="E24" s="146"/>
      <c r="F24" s="146"/>
      <c r="G24" s="146"/>
      <c r="H24" s="146"/>
      <c r="I24" s="146"/>
      <c r="J24" s="146"/>
      <c r="K24" s="83"/>
    </row>
    <row r="25" spans="1:11" x14ac:dyDescent="0.35">
      <c r="A25" s="126" t="s">
        <v>216</v>
      </c>
      <c r="B25" s="146"/>
      <c r="C25" s="146"/>
      <c r="D25" s="146"/>
      <c r="E25" s="146"/>
      <c r="F25" s="146"/>
      <c r="G25" s="146"/>
      <c r="H25" s="146"/>
      <c r="I25" s="146"/>
      <c r="J25" s="146"/>
      <c r="K25" s="83"/>
    </row>
    <row r="26" spans="1:11" x14ac:dyDescent="0.35">
      <c r="A26" s="126" t="s">
        <v>215</v>
      </c>
      <c r="B26" s="124">
        <v>23733483.765426643</v>
      </c>
      <c r="C26" s="124">
        <v>29105781.046331298</v>
      </c>
      <c r="D26" s="124">
        <v>22848789.721178897</v>
      </c>
      <c r="E26" s="124">
        <v>0</v>
      </c>
      <c r="F26" s="124">
        <v>47091.606719999887</v>
      </c>
      <c r="G26" s="124">
        <v>335684.15231500869</v>
      </c>
      <c r="H26" s="124">
        <v>-101678.77176125416</v>
      </c>
      <c r="I26" s="124">
        <v>-2172386.6557798912</v>
      </c>
      <c r="J26" s="158">
        <f>B26+C26-D26+E26+F26+G26+H26+I26</f>
        <v>28099185.422072906</v>
      </c>
      <c r="K26" s="83"/>
    </row>
    <row r="27" spans="1:11" x14ac:dyDescent="0.35">
      <c r="A27" s="126" t="s">
        <v>214</v>
      </c>
      <c r="B27" s="146"/>
      <c r="C27" s="146"/>
      <c r="D27" s="146"/>
      <c r="E27" s="146"/>
      <c r="F27" s="146"/>
      <c r="G27" s="146"/>
      <c r="H27" s="146"/>
      <c r="I27" s="146"/>
      <c r="J27" s="146"/>
      <c r="K27" s="83"/>
    </row>
    <row r="28" spans="1:11" x14ac:dyDescent="0.35">
      <c r="A28" s="126" t="s">
        <v>213</v>
      </c>
      <c r="B28" s="146"/>
      <c r="C28" s="146"/>
      <c r="D28" s="146"/>
      <c r="E28" s="146"/>
      <c r="F28" s="146"/>
      <c r="G28" s="146"/>
      <c r="H28" s="146"/>
      <c r="I28" s="146"/>
      <c r="J28" s="146"/>
      <c r="K28" s="83"/>
    </row>
    <row r="29" spans="1:11" x14ac:dyDescent="0.35">
      <c r="A29" s="126" t="s">
        <v>212</v>
      </c>
      <c r="B29" s="146"/>
      <c r="C29" s="146"/>
      <c r="D29" s="146"/>
      <c r="E29" s="146"/>
      <c r="F29" s="146"/>
      <c r="G29" s="146"/>
      <c r="H29" s="146"/>
      <c r="I29" s="146"/>
      <c r="J29" s="146"/>
      <c r="K29" s="83"/>
    </row>
    <row r="30" spans="1:11" x14ac:dyDescent="0.35">
      <c r="A30" s="77"/>
      <c r="B30" s="77"/>
      <c r="C30" s="77"/>
      <c r="D30" s="77"/>
      <c r="E30" s="77"/>
      <c r="F30" s="77"/>
      <c r="G30" s="77"/>
      <c r="H30" s="77"/>
      <c r="I30" s="77"/>
      <c r="J30" s="77"/>
      <c r="K30" s="83"/>
    </row>
  </sheetData>
  <mergeCells count="1">
    <mergeCell ref="B3:J3"/>
  </mergeCells>
  <dataValidations count="2">
    <dataValidation type="decimal" allowBlank="1" showInputMessage="1" showErrorMessage="1" error="Please enter a number!" sqref="J22:J23 J19 J16 J26 B5:J10" xr:uid="{00000000-0002-0000-0A00-000000000000}">
      <formula1>-999999999999</formula1>
      <formula2>999999999999</formula2>
    </dataValidation>
    <dataValidation type="decimal" allowBlank="1" showInputMessage="1" showErrorMessage="1" errorTitle="Number Format Error" error="Please enter a valid number" sqref="B26:I26 B22:I23 B19:I19 B16:I16" xr:uid="{00000000-0002-0000-0A00-000001000000}">
      <formula1>-999999999</formula1>
      <formula2>9999999999</formula2>
    </dataValidation>
  </dataValidation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E38B79F66C8F344B558BDBF970B3FF0" ma:contentTypeVersion="22" ma:contentTypeDescription="Create a new document." ma:contentTypeScope="" ma:versionID="6f13c6d819d05f8dd458ca6c7b71e325">
  <xsd:schema xmlns:xsd="http://www.w3.org/2001/XMLSchema" xmlns:xs="http://www.w3.org/2001/XMLSchema" xmlns:p="http://schemas.microsoft.com/office/2006/metadata/properties" xmlns:ns1="http://schemas.microsoft.com/sharepoint/v3" xmlns:ns2="1b0ab29f-68ca-403e-a904-2e369ca89591" xmlns:ns3="2b545649-968c-43bb-9458-2d8011529dff" targetNamespace="http://schemas.microsoft.com/office/2006/metadata/properties" ma:root="true" ma:fieldsID="43b3d8a82e2e24a5bc2e99f11d353d30" ns1:_="" ns2:_="" ns3:_="">
    <xsd:import namespace="http://schemas.microsoft.com/sharepoint/v3"/>
    <xsd:import namespace="1b0ab29f-68ca-403e-a904-2e369ca89591"/>
    <xsd:import namespace="2b545649-968c-43bb-9458-2d8011529df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LengthInSeconds" minOccurs="0"/>
                <xsd:element ref="ns3:_Flow_SignoffStatu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1:_ip_UnifiedCompliancePolicyProperties" minOccurs="0"/>
                <xsd:element ref="ns1:_ip_UnifiedCompliancePolicyUIAction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ab29f-68ca-403e-a904-2e369ca8959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38dba602-5a0b-4847-900c-da6502a193e9}" ma:internalName="TaxCatchAll" ma:showField="CatchAllData" ma:web="1b0ab29f-68ca-403e-a904-2e369ca895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545649-968c-43bb-9458-2d8011529d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_Flow_SignoffStatus" ma:index="21" nillable="true" ma:displayName="Sign-off status" ma:internalName="Sign_x002d_off_x0020_status">
      <xsd:simpleType>
        <xsd:restriction base="dms:Text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fa650923-fc08-4dd1-ab6e-74404096c5b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1b0ab29f-68ca-403e-a904-2e369ca89591" xsi:nil="true"/>
    <_Flow_SignoffStatus xmlns="2b545649-968c-43bb-9458-2d8011529dff" xsi:nil="true"/>
    <_ip_UnifiedCompliancePolicyProperties xmlns="http://schemas.microsoft.com/sharepoint/v3" xsi:nil="true"/>
    <lcf76f155ced4ddcb4097134ff3c332f xmlns="2b545649-968c-43bb-9458-2d8011529df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79EE315-6615-4A47-B373-B82644DD4DC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ab29f-68ca-403e-a904-2e369ca89591"/>
    <ds:schemaRef ds:uri="2b545649-968c-43bb-9458-2d8011529df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8C606C3-D49A-4425-8AE3-2DD1567AB1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6FDE465-6AD1-43FF-846A-85A9E0BD4548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1b0ab29f-68ca-403e-a904-2e369ca89591"/>
    <ds:schemaRef ds:uri="2b545649-968c-43bb-9458-2d8011529df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OF1</vt:lpstr>
      <vt:lpstr>OF2</vt:lpstr>
      <vt:lpstr>OF4</vt:lpstr>
      <vt:lpstr>A1</vt:lpstr>
      <vt:lpstr>TP1</vt:lpstr>
      <vt:lpstr>M1.1</vt:lpstr>
      <vt:lpstr>M1.2</vt:lpstr>
      <vt:lpstr>M2.1</vt:lpstr>
      <vt:lpstr>M2.2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mfsypres</dc:creator>
  <cp:lastModifiedBy>Jenny Gage</cp:lastModifiedBy>
  <dcterms:created xsi:type="dcterms:W3CDTF">2025-08-28T09:38:20Z</dcterms:created>
  <dcterms:modified xsi:type="dcterms:W3CDTF">2025-11-20T11:48:06Z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0x010100FE38B79F66C8F344B558BDBF970B3FF0</vt:lpwstr>
  </property>
</Properties>
</file>